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8580" activeTab="2"/>
  </bookViews>
  <sheets>
    <sheet name="Table I" sheetId="1" r:id="rId1"/>
    <sheet name="Table II" sheetId="2" r:id="rId2"/>
    <sheet name="Table III" sheetId="3" r:id="rId3"/>
  </sheets>
  <definedNames>
    <definedName name="QueryFatiha">#REF!</definedName>
    <definedName name="_xlnm.Print_Titles" localSheetId="2">'Table III'!$B:$B</definedName>
  </definedNames>
  <calcPr fullCalcOnLoad="1"/>
</workbook>
</file>

<file path=xl/sharedStrings.xml><?xml version="1.0" encoding="utf-8"?>
<sst xmlns="http://schemas.openxmlformats.org/spreadsheetml/2006/main" count="291" uniqueCount="104">
  <si>
    <t>FRANCE</t>
  </si>
  <si>
    <t>FYROM</t>
  </si>
  <si>
    <t>LUXEMBOURG</t>
  </si>
  <si>
    <t>PORTUGAL</t>
  </si>
  <si>
    <t>REPUBLIQUE DE SERBIE</t>
  </si>
  <si>
    <t xml:space="preserve"> </t>
  </si>
  <si>
    <t>%</t>
  </si>
  <si>
    <t>MK</t>
  </si>
  <si>
    <t>SI</t>
  </si>
  <si>
    <t>SK</t>
  </si>
  <si>
    <t>DK</t>
  </si>
  <si>
    <t>EE</t>
  </si>
  <si>
    <t>HR</t>
  </si>
  <si>
    <t>IE</t>
  </si>
  <si>
    <t>CY</t>
  </si>
  <si>
    <t>RO</t>
  </si>
  <si>
    <t>CZ</t>
  </si>
  <si>
    <t>DE</t>
  </si>
  <si>
    <t>AT</t>
  </si>
  <si>
    <t>PL</t>
  </si>
  <si>
    <t>IS</t>
  </si>
  <si>
    <t>HU</t>
  </si>
  <si>
    <t>FR</t>
  </si>
  <si>
    <t>NO</t>
  </si>
  <si>
    <t>ES</t>
  </si>
  <si>
    <t>IT</t>
  </si>
  <si>
    <t>BG</t>
  </si>
  <si>
    <t>LV</t>
  </si>
  <si>
    <t>TR</t>
  </si>
  <si>
    <t>BE</t>
  </si>
  <si>
    <t>NL</t>
  </si>
  <si>
    <t>CH</t>
  </si>
  <si>
    <t>LU</t>
  </si>
  <si>
    <t>PT</t>
  </si>
  <si>
    <t>FI</t>
  </si>
  <si>
    <t>GR</t>
  </si>
  <si>
    <t>SE</t>
  </si>
  <si>
    <t>LT</t>
  </si>
  <si>
    <t>Code</t>
  </si>
  <si>
    <t>BX/BA</t>
  </si>
  <si>
    <t>SX/RS</t>
  </si>
  <si>
    <t>CO-PRODUCTION SUPPORT ANALYSES - YEARS 2004 to 2008</t>
  </si>
  <si>
    <t>TABLE I - ELIGIBLE PROJECTS: AMOUNTS REQUESTED / SELECTION RATE OF PROJECTS</t>
  </si>
  <si>
    <t>EURIMAGES FUND
INTERNAL STATISTICS</t>
  </si>
  <si>
    <t>Non-supported projects</t>
  </si>
  <si>
    <t>Amounts requested</t>
  </si>
  <si>
    <t>Amounts requested and not granted</t>
  </si>
  <si>
    <t>Average amounts granted</t>
  </si>
  <si>
    <t>Amount</t>
  </si>
  <si>
    <t>Average support not granted</t>
  </si>
  <si>
    <t>Total of the averages (support over 5 years)</t>
  </si>
  <si>
    <t>% 
Selection rate of the supports</t>
  </si>
  <si>
    <t>MEMBER STATES</t>
  </si>
  <si>
    <t>AUSTRIA</t>
  </si>
  <si>
    <t>BELGIUM</t>
  </si>
  <si>
    <t>BULGARIA</t>
  </si>
  <si>
    <t>BOSNIA AND HERZEGOVINA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</si>
  <si>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</si>
  <si>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</si>
  <si>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</si>
  <si>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</si>
  <si>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</si>
  <si>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</si>
  <si>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</si>
  <si>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</si>
  <si>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GREECE</t>
  </si>
  <si>
    <t>CROATIA</t>
  </si>
  <si>
    <t>HUNGARY</t>
  </si>
  <si>
    <t>IRELAND</t>
  </si>
  <si>
    <t>ICELAND</t>
  </si>
  <si>
    <t>ITALY</t>
  </si>
  <si>
    <t>LITHUANIA</t>
  </si>
  <si>
    <t>LATVIA</t>
  </si>
  <si>
    <t>NETHERLANDS</t>
  </si>
  <si>
    <t>NORWAY</t>
  </si>
  <si>
    <t>POLAND</t>
  </si>
  <si>
    <t>ROMANIA</t>
  </si>
  <si>
    <t>SWEDEN</t>
  </si>
  <si>
    <t>SLOVENIA</t>
  </si>
  <si>
    <t>SLOVAK REPUBLIC</t>
  </si>
  <si>
    <t>TURKEY</t>
  </si>
  <si>
    <t>Total member states</t>
  </si>
  <si>
    <t>TABLE II - ELIGIBLE PROJECTS: NUMBER OF PRODUCERS / SELECTION RATE OF PRODUCERS</t>
  </si>
  <si>
    <t>Supported producers (majority + minority)</t>
  </si>
  <si>
    <t xml:space="preserve">Supported projects (majority + minority producers) </t>
  </si>
  <si>
    <t>Non-supported producers</t>
  </si>
  <si>
    <t>Number of producers</t>
  </si>
  <si>
    <t>Average supported producers</t>
  </si>
  <si>
    <t>Average non-supported producers</t>
  </si>
  <si>
    <t>Number</t>
  </si>
  <si>
    <t>Total averages number of producers over 5 years</t>
  </si>
  <si>
    <t>% 
Selection rate of producers</t>
  </si>
  <si>
    <t>Number of projects</t>
  </si>
  <si>
    <t>Average producers per project</t>
  </si>
  <si>
    <t>REPUBLIC OF SERBIA</t>
  </si>
  <si>
    <t>TABLE III - COMPARISON SUPPORT RECEIVED AND CONTRIBUTIONS PAID BY THE MEMBER STATES</t>
  </si>
  <si>
    <t>Amounts granted (majority and minority co-productions)</t>
  </si>
  <si>
    <t>Average support</t>
  </si>
  <si>
    <t>Contributions paid</t>
  </si>
  <si>
    <t>Average contributions</t>
  </si>
  <si>
    <t>(Approximate) result support received / contribution paid</t>
  </si>
  <si>
    <t>COPRODUCTION SUPPPORT ANALYSIS - YEARS 2004 to 2008</t>
  </si>
  <si>
    <t>DGIV/EUR (2009) 3 - Board Consultation 10 April 2009</t>
  </si>
  <si>
    <t>DGIV/EUR (2009) 3 -  Board Consultation 10 April 2009</t>
  </si>
</sst>
</file>

<file path=xl/styles.xml><?xml version="1.0" encoding="utf-8"?>
<styleSheet xmlns="http://schemas.openxmlformats.org/spreadsheetml/2006/main">
  <numFmts count="3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0\ [$€-40C]"/>
    <numFmt numFmtId="181" formatCode="#,##0\ [$€-40C]"/>
    <numFmt numFmtId="182" formatCode="0.00000000"/>
    <numFmt numFmtId="183" formatCode="0.0000000"/>
    <numFmt numFmtId="184" formatCode="0.000000"/>
    <numFmt numFmtId="185" formatCode="0.000000000"/>
    <numFmt numFmtId="186" formatCode="0.0000"/>
    <numFmt numFmtId="187" formatCode="0.000"/>
    <numFmt numFmtId="188" formatCode="0.00000"/>
    <numFmt numFmtId="189" formatCode="0.0%"/>
    <numFmt numFmtId="190" formatCode="#,##0.0"/>
    <numFmt numFmtId="191" formatCode="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8" fillId="0" borderId="0" xfId="16" applyFont="1">
      <alignment/>
      <protection/>
    </xf>
    <xf numFmtId="0" fontId="9" fillId="0" borderId="0" xfId="16" applyFont="1">
      <alignment/>
      <protection/>
    </xf>
    <xf numFmtId="9" fontId="9" fillId="0" borderId="1" xfId="16" applyNumberFormat="1" applyFont="1" applyBorder="1">
      <alignment/>
      <protection/>
    </xf>
    <xf numFmtId="3" fontId="9" fillId="0" borderId="2" xfId="16" applyNumberFormat="1" applyFont="1" applyBorder="1">
      <alignment/>
      <protection/>
    </xf>
    <xf numFmtId="3" fontId="9" fillId="0" borderId="3" xfId="16" applyNumberFormat="1" applyFont="1" applyBorder="1">
      <alignment/>
      <protection/>
    </xf>
    <xf numFmtId="3" fontId="9" fillId="0" borderId="3" xfId="16" applyNumberFormat="1" applyFont="1" applyFill="1" applyBorder="1">
      <alignment/>
      <protection/>
    </xf>
    <xf numFmtId="3" fontId="9" fillId="0" borderId="4" xfId="16" applyNumberFormat="1" applyFont="1" applyBorder="1">
      <alignment/>
      <protection/>
    </xf>
    <xf numFmtId="0" fontId="7" fillId="0" borderId="0" xfId="16" applyFont="1">
      <alignment/>
      <protection/>
    </xf>
    <xf numFmtId="3" fontId="9" fillId="0" borderId="5" xfId="16" applyNumberFormat="1" applyFont="1" applyBorder="1">
      <alignment/>
      <protection/>
    </xf>
    <xf numFmtId="3" fontId="9" fillId="0" borderId="5" xfId="16" applyNumberFormat="1" applyFont="1" applyFill="1" applyBorder="1">
      <alignment/>
      <protection/>
    </xf>
    <xf numFmtId="189" fontId="9" fillId="0" borderId="1" xfId="16" applyNumberFormat="1" applyFont="1" applyBorder="1">
      <alignment/>
      <protection/>
    </xf>
    <xf numFmtId="3" fontId="9" fillId="0" borderId="6" xfId="16" applyNumberFormat="1" applyFont="1" applyBorder="1">
      <alignment/>
      <protection/>
    </xf>
    <xf numFmtId="0" fontId="9" fillId="0" borderId="7" xfId="16" applyFont="1" applyBorder="1" applyAlignment="1">
      <alignment horizontal="left" indent="1"/>
      <protection/>
    </xf>
    <xf numFmtId="0" fontId="9" fillId="0" borderId="8" xfId="16" applyFont="1" applyBorder="1" applyAlignment="1">
      <alignment horizontal="left" indent="1"/>
      <protection/>
    </xf>
    <xf numFmtId="0" fontId="9" fillId="0" borderId="8" xfId="16" applyFont="1" applyFill="1" applyBorder="1" applyAlignment="1">
      <alignment horizontal="left" indent="1"/>
      <protection/>
    </xf>
    <xf numFmtId="0" fontId="8" fillId="0" borderId="9" xfId="16" applyFont="1" applyFill="1" applyBorder="1" applyAlignment="1">
      <alignment horizontal="left" indent="1"/>
      <protection/>
    </xf>
    <xf numFmtId="3" fontId="9" fillId="0" borderId="10" xfId="16" applyNumberFormat="1" applyFont="1" applyBorder="1">
      <alignment/>
      <protection/>
    </xf>
    <xf numFmtId="189" fontId="9" fillId="0" borderId="11" xfId="16" applyNumberFormat="1" applyFont="1" applyBorder="1">
      <alignment/>
      <protection/>
    </xf>
    <xf numFmtId="3" fontId="9" fillId="0" borderId="12" xfId="16" applyNumberFormat="1" applyFont="1" applyBorder="1">
      <alignment/>
      <protection/>
    </xf>
    <xf numFmtId="3" fontId="9" fillId="0" borderId="13" xfId="16" applyNumberFormat="1" applyFont="1" applyBorder="1">
      <alignment/>
      <protection/>
    </xf>
    <xf numFmtId="189" fontId="9" fillId="0" borderId="14" xfId="16" applyNumberFormat="1" applyFont="1" applyBorder="1">
      <alignment/>
      <protection/>
    </xf>
    <xf numFmtId="3" fontId="9" fillId="0" borderId="15" xfId="16" applyNumberFormat="1" applyFont="1" applyBorder="1">
      <alignment/>
      <protection/>
    </xf>
    <xf numFmtId="3" fontId="8" fillId="0" borderId="16" xfId="16" applyNumberFormat="1" applyFont="1" applyBorder="1">
      <alignment/>
      <protection/>
    </xf>
    <xf numFmtId="3" fontId="8" fillId="0" borderId="17" xfId="16" applyNumberFormat="1" applyFont="1" applyBorder="1">
      <alignment/>
      <protection/>
    </xf>
    <xf numFmtId="9" fontId="8" fillId="0" borderId="18" xfId="16" applyNumberFormat="1" applyFont="1" applyBorder="1">
      <alignment/>
      <protection/>
    </xf>
    <xf numFmtId="3" fontId="9" fillId="0" borderId="7" xfId="16" applyNumberFormat="1" applyFont="1" applyBorder="1">
      <alignment/>
      <protection/>
    </xf>
    <xf numFmtId="9" fontId="9" fillId="0" borderId="14" xfId="16" applyNumberFormat="1" applyFont="1" applyBorder="1">
      <alignment/>
      <protection/>
    </xf>
    <xf numFmtId="189" fontId="8" fillId="0" borderId="18" xfId="16" applyNumberFormat="1" applyFont="1" applyBorder="1">
      <alignment/>
      <protection/>
    </xf>
    <xf numFmtId="3" fontId="8" fillId="0" borderId="19" xfId="16" applyNumberFormat="1" applyFont="1" applyBorder="1">
      <alignment/>
      <protection/>
    </xf>
    <xf numFmtId="0" fontId="9" fillId="0" borderId="20" xfId="16" applyFont="1" applyBorder="1" applyAlignment="1">
      <alignment horizontal="left" indent="1"/>
      <protection/>
    </xf>
    <xf numFmtId="0" fontId="9" fillId="0" borderId="21" xfId="16" applyFont="1" applyBorder="1" applyAlignment="1">
      <alignment horizontal="left" indent="1"/>
      <protection/>
    </xf>
    <xf numFmtId="0" fontId="9" fillId="0" borderId="22" xfId="16" applyFont="1" applyBorder="1" applyAlignment="1">
      <alignment horizontal="left" indent="1"/>
      <protection/>
    </xf>
    <xf numFmtId="0" fontId="9" fillId="0" borderId="22" xfId="16" applyFont="1" applyFill="1" applyBorder="1" applyAlignment="1">
      <alignment horizontal="left" indent="1"/>
      <protection/>
    </xf>
    <xf numFmtId="0" fontId="8" fillId="0" borderId="23" xfId="16" applyFont="1" applyFill="1" applyBorder="1" applyAlignment="1">
      <alignment horizontal="left" indent="1"/>
      <protection/>
    </xf>
    <xf numFmtId="0" fontId="9" fillId="0" borderId="24" xfId="16" applyFont="1" applyBorder="1" applyAlignment="1">
      <alignment horizontal="left" indent="1"/>
      <protection/>
    </xf>
    <xf numFmtId="9" fontId="8" fillId="0" borderId="25" xfId="16" applyNumberFormat="1" applyFont="1" applyBorder="1">
      <alignment/>
      <protection/>
    </xf>
    <xf numFmtId="3" fontId="9" fillId="0" borderId="3" xfId="0" applyNumberFormat="1" applyFont="1" applyBorder="1" applyAlignment="1">
      <alignment/>
    </xf>
    <xf numFmtId="189" fontId="9" fillId="0" borderId="26" xfId="16" applyNumberFormat="1" applyFont="1" applyBorder="1">
      <alignment/>
      <protection/>
    </xf>
    <xf numFmtId="0" fontId="9" fillId="0" borderId="16" xfId="16" applyFont="1" applyBorder="1">
      <alignment/>
      <protection/>
    </xf>
    <xf numFmtId="0" fontId="9" fillId="0" borderId="17" xfId="16" applyFont="1" applyBorder="1">
      <alignment/>
      <protection/>
    </xf>
    <xf numFmtId="0" fontId="9" fillId="0" borderId="18" xfId="16" applyFont="1" applyBorder="1">
      <alignment/>
      <protection/>
    </xf>
    <xf numFmtId="191" fontId="9" fillId="0" borderId="17" xfId="16" applyNumberFormat="1" applyFont="1" applyBorder="1">
      <alignment/>
      <protection/>
    </xf>
    <xf numFmtId="0" fontId="6" fillId="0" borderId="25" xfId="16" applyFont="1" applyBorder="1" applyAlignment="1">
      <alignment horizontal="center" wrapText="1"/>
      <protection/>
    </xf>
    <xf numFmtId="0" fontId="10" fillId="0" borderId="27" xfId="16" applyFont="1" applyBorder="1" applyAlignment="1">
      <alignment horizontal="center" wrapText="1"/>
      <protection/>
    </xf>
    <xf numFmtId="3" fontId="8" fillId="0" borderId="28" xfId="16" applyNumberFormat="1" applyFont="1" applyBorder="1">
      <alignment/>
      <protection/>
    </xf>
    <xf numFmtId="3" fontId="9" fillId="0" borderId="2" xfId="0" applyNumberFormat="1" applyFont="1" applyBorder="1" applyAlignment="1">
      <alignment/>
    </xf>
    <xf numFmtId="0" fontId="10" fillId="0" borderId="16" xfId="16" applyFont="1" applyBorder="1" applyAlignment="1">
      <alignment horizontal="center" wrapText="1"/>
      <protection/>
    </xf>
    <xf numFmtId="0" fontId="10" fillId="0" borderId="17" xfId="16" applyFont="1" applyBorder="1" applyAlignment="1">
      <alignment wrapText="1"/>
      <protection/>
    </xf>
    <xf numFmtId="0" fontId="10" fillId="0" borderId="17" xfId="16" applyFont="1" applyBorder="1" applyAlignment="1">
      <alignment horizontal="center" wrapText="1"/>
      <protection/>
    </xf>
    <xf numFmtId="0" fontId="10" fillId="0" borderId="18" xfId="16" applyFont="1" applyBorder="1" applyAlignment="1">
      <alignment horizontal="center" wrapText="1"/>
      <protection/>
    </xf>
    <xf numFmtId="0" fontId="6" fillId="0" borderId="23" xfId="16" applyFont="1" applyBorder="1" applyAlignment="1">
      <alignment horizontal="center" wrapText="1"/>
      <protection/>
    </xf>
    <xf numFmtId="0" fontId="10" fillId="0" borderId="29" xfId="16" applyFont="1" applyBorder="1" applyAlignment="1">
      <alignment horizontal="center" wrapText="1"/>
      <protection/>
    </xf>
    <xf numFmtId="3" fontId="9" fillId="0" borderId="11" xfId="16" applyNumberFormat="1" applyFont="1" applyBorder="1">
      <alignment/>
      <protection/>
    </xf>
    <xf numFmtId="3" fontId="9" fillId="0" borderId="30" xfId="16" applyNumberFormat="1" applyFont="1" applyBorder="1">
      <alignment/>
      <protection/>
    </xf>
    <xf numFmtId="3" fontId="9" fillId="0" borderId="4" xfId="0" applyNumberFormat="1" applyFont="1" applyBorder="1" applyAlignment="1">
      <alignment/>
    </xf>
    <xf numFmtId="3" fontId="9" fillId="0" borderId="6" xfId="16" applyNumberFormat="1" applyFont="1" applyBorder="1" applyAlignment="1">
      <alignment/>
      <protection/>
    </xf>
    <xf numFmtId="3" fontId="9" fillId="0" borderId="6" xfId="16" applyNumberFormat="1" applyFont="1" applyFill="1" applyBorder="1" applyAlignment="1">
      <alignment/>
      <protection/>
    </xf>
    <xf numFmtId="3" fontId="9" fillId="0" borderId="15" xfId="16" applyNumberFormat="1" applyFont="1" applyFill="1" applyBorder="1" applyAlignment="1">
      <alignment/>
      <protection/>
    </xf>
    <xf numFmtId="3" fontId="9" fillId="0" borderId="31" xfId="16" applyNumberFormat="1" applyFont="1" applyBorder="1" applyAlignment="1">
      <alignment horizontal="right"/>
      <protection/>
    </xf>
    <xf numFmtId="3" fontId="9" fillId="0" borderId="32" xfId="16" applyNumberFormat="1" applyFont="1" applyBorder="1">
      <alignment/>
      <protection/>
    </xf>
    <xf numFmtId="3" fontId="9" fillId="0" borderId="33" xfId="16" applyNumberFormat="1" applyFont="1" applyBorder="1">
      <alignment/>
      <protection/>
    </xf>
    <xf numFmtId="3" fontId="9" fillId="0" borderId="6" xfId="16" applyNumberFormat="1" applyFont="1" applyBorder="1" applyAlignment="1">
      <alignment horizontal="right"/>
      <protection/>
    </xf>
    <xf numFmtId="3" fontId="9" fillId="0" borderId="5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189" fontId="9" fillId="0" borderId="36" xfId="16" applyNumberFormat="1" applyFont="1" applyBorder="1">
      <alignment/>
      <protection/>
    </xf>
    <xf numFmtId="189" fontId="9" fillId="0" borderId="37" xfId="16" applyNumberFormat="1" applyFont="1" applyBorder="1">
      <alignment/>
      <protection/>
    </xf>
    <xf numFmtId="189" fontId="9" fillId="0" borderId="38" xfId="16" applyNumberFormat="1" applyFont="1" applyBorder="1">
      <alignment/>
      <protection/>
    </xf>
    <xf numFmtId="3" fontId="9" fillId="0" borderId="20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8" xfId="16" applyNumberFormat="1" applyFont="1" applyBorder="1" applyAlignment="1">
      <alignment horizontal="right" indent="1"/>
      <protection/>
    </xf>
    <xf numFmtId="3" fontId="9" fillId="0" borderId="8" xfId="16" applyNumberFormat="1" applyFont="1" applyFill="1" applyBorder="1" applyAlignment="1">
      <alignment horizontal="right" indent="1"/>
      <protection/>
    </xf>
    <xf numFmtId="3" fontId="9" fillId="0" borderId="40" xfId="16" applyNumberFormat="1" applyFont="1" applyBorder="1">
      <alignment/>
      <protection/>
    </xf>
    <xf numFmtId="3" fontId="9" fillId="0" borderId="40" xfId="16" applyNumberFormat="1" applyFont="1" applyFill="1" applyBorder="1">
      <alignment/>
      <protection/>
    </xf>
    <xf numFmtId="0" fontId="10" fillId="0" borderId="41" xfId="16" applyFont="1" applyBorder="1" applyAlignment="1">
      <alignment horizontal="center" wrapText="1"/>
      <protection/>
    </xf>
    <xf numFmtId="0" fontId="10" fillId="0" borderId="42" xfId="16" applyFont="1" applyBorder="1" applyAlignment="1">
      <alignment horizontal="center" wrapText="1"/>
      <protection/>
    </xf>
    <xf numFmtId="0" fontId="10" fillId="0" borderId="43" xfId="16" applyFont="1" applyBorder="1" applyAlignment="1">
      <alignment horizontal="center" wrapText="1"/>
      <protection/>
    </xf>
    <xf numFmtId="3" fontId="9" fillId="0" borderId="34" xfId="16" applyNumberFormat="1" applyFont="1" applyBorder="1">
      <alignment/>
      <protection/>
    </xf>
    <xf numFmtId="3" fontId="9" fillId="0" borderId="10" xfId="16" applyNumberFormat="1" applyFont="1" applyBorder="1" applyAlignment="1">
      <alignment horizontal="right"/>
      <protection/>
    </xf>
    <xf numFmtId="0" fontId="6" fillId="0" borderId="43" xfId="16" applyFont="1" applyBorder="1" applyAlignment="1">
      <alignment horizontal="center" wrapText="1"/>
      <protection/>
    </xf>
    <xf numFmtId="0" fontId="10" fillId="0" borderId="44" xfId="16" applyFont="1" applyBorder="1" applyAlignment="1">
      <alignment horizontal="center" wrapText="1"/>
      <protection/>
    </xf>
    <xf numFmtId="3" fontId="9" fillId="0" borderId="34" xfId="16" applyNumberFormat="1" applyFont="1" applyFill="1" applyBorder="1">
      <alignment/>
      <protection/>
    </xf>
    <xf numFmtId="9" fontId="9" fillId="0" borderId="25" xfId="16" applyNumberFormat="1" applyFont="1" applyBorder="1">
      <alignment/>
      <protection/>
    </xf>
    <xf numFmtId="3" fontId="9" fillId="0" borderId="42" xfId="16" applyNumberFormat="1" applyFont="1" applyBorder="1">
      <alignment/>
      <protection/>
    </xf>
    <xf numFmtId="189" fontId="9" fillId="0" borderId="25" xfId="16" applyNumberFormat="1" applyFont="1" applyBorder="1">
      <alignment/>
      <protection/>
    </xf>
    <xf numFmtId="0" fontId="6" fillId="0" borderId="18" xfId="16" applyFont="1" applyBorder="1" applyAlignment="1">
      <alignment horizontal="center" wrapText="1"/>
      <protection/>
    </xf>
    <xf numFmtId="3" fontId="9" fillId="0" borderId="2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3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8" fillId="0" borderId="9" xfId="16" applyNumberFormat="1" applyFont="1" applyBorder="1">
      <alignment/>
      <protection/>
    </xf>
    <xf numFmtId="189" fontId="8" fillId="0" borderId="23" xfId="16" applyNumberFormat="1" applyFont="1" applyBorder="1">
      <alignment/>
      <protection/>
    </xf>
    <xf numFmtId="3" fontId="9" fillId="2" borderId="6" xfId="16" applyNumberFormat="1" applyFont="1" applyFill="1" applyBorder="1">
      <alignment/>
      <protection/>
    </xf>
    <xf numFmtId="0" fontId="9" fillId="0" borderId="19" xfId="16" applyFont="1" applyBorder="1">
      <alignment/>
      <protection/>
    </xf>
    <xf numFmtId="0" fontId="11" fillId="0" borderId="18" xfId="16" applyFont="1" applyBorder="1" applyAlignment="1">
      <alignment horizontal="center" wrapText="1"/>
      <protection/>
    </xf>
    <xf numFmtId="0" fontId="9" fillId="0" borderId="6" xfId="16" applyFont="1" applyBorder="1" applyAlignment="1">
      <alignment horizontal="right" indent="1"/>
      <protection/>
    </xf>
    <xf numFmtId="0" fontId="9" fillId="0" borderId="12" xfId="16" applyFont="1" applyBorder="1" applyAlignment="1">
      <alignment horizontal="right" indent="1"/>
      <protection/>
    </xf>
    <xf numFmtId="0" fontId="9" fillId="0" borderId="6" xfId="16" applyFont="1" applyFill="1" applyBorder="1" applyAlignment="1">
      <alignment horizontal="right" indent="1"/>
      <protection/>
    </xf>
    <xf numFmtId="0" fontId="10" fillId="0" borderId="45" xfId="16" applyFont="1" applyBorder="1" applyAlignment="1">
      <alignment horizontal="center" wrapText="1"/>
      <protection/>
    </xf>
    <xf numFmtId="3" fontId="9" fillId="0" borderId="35" xfId="16" applyNumberFormat="1" applyFont="1" applyBorder="1">
      <alignment/>
      <protection/>
    </xf>
    <xf numFmtId="190" fontId="9" fillId="0" borderId="6" xfId="16" applyNumberFormat="1" applyFont="1" applyBorder="1">
      <alignment/>
      <protection/>
    </xf>
    <xf numFmtId="1" fontId="9" fillId="0" borderId="34" xfId="16" applyNumberFormat="1" applyFont="1" applyBorder="1" applyAlignment="1">
      <alignment horizontal="right"/>
      <protection/>
    </xf>
    <xf numFmtId="1" fontId="9" fillId="0" borderId="5" xfId="16" applyNumberFormat="1" applyFont="1" applyBorder="1" applyAlignment="1">
      <alignment horizontal="right"/>
      <protection/>
    </xf>
    <xf numFmtId="3" fontId="8" fillId="0" borderId="29" xfId="16" applyNumberFormat="1" applyFont="1" applyBorder="1">
      <alignment/>
      <protection/>
    </xf>
    <xf numFmtId="0" fontId="9" fillId="0" borderId="44" xfId="16" applyFont="1" applyBorder="1">
      <alignment/>
      <protection/>
    </xf>
    <xf numFmtId="191" fontId="9" fillId="0" borderId="44" xfId="16" applyNumberFormat="1" applyFont="1" applyBorder="1">
      <alignment/>
      <protection/>
    </xf>
    <xf numFmtId="191" fontId="9" fillId="0" borderId="19" xfId="16" applyNumberFormat="1" applyFont="1" applyBorder="1">
      <alignment/>
      <protection/>
    </xf>
    <xf numFmtId="191" fontId="8" fillId="0" borderId="16" xfId="16" applyNumberFormat="1" applyFont="1" applyBorder="1">
      <alignment/>
      <protection/>
    </xf>
    <xf numFmtId="190" fontId="9" fillId="0" borderId="13" xfId="16" applyNumberFormat="1" applyFont="1" applyBorder="1">
      <alignment/>
      <protection/>
    </xf>
    <xf numFmtId="190" fontId="9" fillId="0" borderId="27" xfId="16" applyNumberFormat="1" applyFont="1" applyBorder="1">
      <alignment/>
      <protection/>
    </xf>
    <xf numFmtId="3" fontId="9" fillId="0" borderId="19" xfId="16" applyNumberFormat="1" applyFont="1" applyBorder="1">
      <alignment/>
      <protection/>
    </xf>
    <xf numFmtId="191" fontId="8" fillId="0" borderId="19" xfId="16" applyNumberFormat="1" applyFont="1" applyBorder="1">
      <alignment/>
      <protection/>
    </xf>
    <xf numFmtId="190" fontId="9" fillId="0" borderId="7" xfId="16" applyNumberFormat="1" applyFont="1" applyBorder="1">
      <alignment/>
      <protection/>
    </xf>
    <xf numFmtId="1" fontId="9" fillId="0" borderId="6" xfId="16" applyNumberFormat="1" applyFont="1" applyBorder="1" applyAlignment="1">
      <alignment horizontal="right"/>
      <protection/>
    </xf>
    <xf numFmtId="1" fontId="9" fillId="2" borderId="34" xfId="16" applyNumberFormat="1" applyFont="1" applyFill="1" applyBorder="1" applyAlignment="1">
      <alignment horizontal="right"/>
      <protection/>
    </xf>
    <xf numFmtId="3" fontId="9" fillId="0" borderId="6" xfId="16" applyNumberFormat="1" applyFont="1" applyBorder="1" applyAlignment="1">
      <alignment horizontal="right" indent="1"/>
      <protection/>
    </xf>
    <xf numFmtId="3" fontId="9" fillId="2" borderId="8" xfId="16" applyNumberFormat="1" applyFont="1" applyFill="1" applyBorder="1">
      <alignment/>
      <protection/>
    </xf>
    <xf numFmtId="3" fontId="9" fillId="2" borderId="10" xfId="16" applyNumberFormat="1" applyFont="1" applyFill="1" applyBorder="1">
      <alignment/>
      <protection/>
    </xf>
    <xf numFmtId="0" fontId="10" fillId="0" borderId="0" xfId="16" applyFont="1">
      <alignment/>
      <protection/>
    </xf>
    <xf numFmtId="0" fontId="9" fillId="0" borderId="46" xfId="16" applyFont="1" applyFill="1" applyBorder="1" applyAlignment="1">
      <alignment horizontal="left" indent="1"/>
      <protection/>
    </xf>
    <xf numFmtId="3" fontId="9" fillId="2" borderId="6" xfId="16" applyNumberFormat="1" applyFont="1" applyFill="1" applyBorder="1" applyAlignment="1">
      <alignment horizontal="right"/>
      <protection/>
    </xf>
    <xf numFmtId="0" fontId="9" fillId="0" borderId="15" xfId="16" applyFont="1" applyBorder="1" applyAlignment="1">
      <alignment horizontal="right" indent="1"/>
      <protection/>
    </xf>
    <xf numFmtId="0" fontId="9" fillId="0" borderId="31" xfId="16" applyFont="1" applyBorder="1" applyAlignment="1">
      <alignment horizontal="right" indent="1"/>
      <protection/>
    </xf>
    <xf numFmtId="3" fontId="9" fillId="2" borderId="3" xfId="16" applyNumberFormat="1" applyFont="1" applyFill="1" applyBorder="1">
      <alignment/>
      <protection/>
    </xf>
    <xf numFmtId="3" fontId="9" fillId="0" borderId="47" xfId="16" applyNumberFormat="1" applyFont="1" applyBorder="1">
      <alignment/>
      <protection/>
    </xf>
    <xf numFmtId="0" fontId="9" fillId="0" borderId="48" xfId="16" applyFont="1" applyFill="1" applyBorder="1" applyAlignment="1">
      <alignment horizontal="left" indent="1"/>
      <protection/>
    </xf>
    <xf numFmtId="3" fontId="9" fillId="2" borderId="40" xfId="16" applyNumberFormat="1" applyFont="1" applyFill="1" applyBorder="1">
      <alignment/>
      <protection/>
    </xf>
    <xf numFmtId="3" fontId="9" fillId="2" borderId="5" xfId="16" applyNumberFormat="1" applyFont="1" applyFill="1" applyBorder="1">
      <alignment/>
      <protection/>
    </xf>
    <xf numFmtId="3" fontId="9" fillId="0" borderId="0" xfId="16" applyNumberFormat="1" applyFont="1" applyBorder="1">
      <alignment/>
      <protection/>
    </xf>
    <xf numFmtId="3" fontId="9" fillId="0" borderId="6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15" xfId="16" applyNumberFormat="1" applyFont="1" applyFill="1" applyBorder="1" applyAlignment="1">
      <alignment horizontal="right" indent="1"/>
      <protection/>
    </xf>
    <xf numFmtId="0" fontId="11" fillId="0" borderId="0" xfId="16" applyFont="1" applyBorder="1" applyAlignment="1">
      <alignment horizontal="center"/>
      <protection/>
    </xf>
    <xf numFmtId="0" fontId="9" fillId="0" borderId="0" xfId="16" applyFont="1" applyAlignment="1">
      <alignment/>
      <protection/>
    </xf>
    <xf numFmtId="0" fontId="10" fillId="0" borderId="9" xfId="16" applyFont="1" applyBorder="1" applyAlignment="1">
      <alignment horizontal="center" wrapText="1"/>
      <protection/>
    </xf>
    <xf numFmtId="0" fontId="10" fillId="0" borderId="49" xfId="16" applyFont="1" applyBorder="1" applyAlignment="1">
      <alignment horizontal="center" wrapText="1"/>
      <protection/>
    </xf>
    <xf numFmtId="0" fontId="10" fillId="0" borderId="29" xfId="16" applyFont="1" applyBorder="1" applyAlignment="1">
      <alignment horizontal="center" wrapText="1"/>
      <protection/>
    </xf>
    <xf numFmtId="0" fontId="11" fillId="0" borderId="29" xfId="16" applyFont="1" applyBorder="1" applyAlignment="1">
      <alignment horizontal="center"/>
      <protection/>
    </xf>
    <xf numFmtId="0" fontId="11" fillId="0" borderId="49" xfId="16" applyFont="1" applyBorder="1" applyAlignment="1">
      <alignment horizontal="center"/>
      <protection/>
    </xf>
    <xf numFmtId="0" fontId="11" fillId="0" borderId="9" xfId="16" applyFont="1" applyBorder="1" applyAlignment="1">
      <alignment horizontal="center"/>
      <protection/>
    </xf>
    <xf numFmtId="0" fontId="11" fillId="0" borderId="50" xfId="16" applyFont="1" applyBorder="1" applyAlignment="1">
      <alignment horizontal="center" vertical="center" wrapText="1"/>
      <protection/>
    </xf>
    <xf numFmtId="0" fontId="11" fillId="0" borderId="46" xfId="16" applyFont="1" applyBorder="1" applyAlignment="1">
      <alignment horizontal="center" vertical="center"/>
      <protection/>
    </xf>
    <xf numFmtId="0" fontId="10" fillId="0" borderId="50" xfId="16" applyFont="1" applyBorder="1" applyAlignment="1">
      <alignment horizontal="center" vertical="center"/>
      <protection/>
    </xf>
    <xf numFmtId="0" fontId="10" fillId="0" borderId="46" xfId="16" applyFont="1" applyBorder="1" applyAlignment="1">
      <alignment horizontal="center" vertical="center"/>
      <protection/>
    </xf>
    <xf numFmtId="0" fontId="8" fillId="0" borderId="50" xfId="16" applyFont="1" applyBorder="1" applyAlignment="1">
      <alignment horizontal="center" wrapText="1"/>
      <protection/>
    </xf>
    <xf numFmtId="0" fontId="8" fillId="0" borderId="51" xfId="16" applyFont="1" applyBorder="1" applyAlignment="1">
      <alignment horizontal="center" wrapText="1"/>
      <protection/>
    </xf>
    <xf numFmtId="0" fontId="8" fillId="0" borderId="46" xfId="16" applyFont="1" applyBorder="1" applyAlignment="1">
      <alignment horizontal="center" wrapText="1"/>
      <protection/>
    </xf>
    <xf numFmtId="0" fontId="10" fillId="0" borderId="50" xfId="16" applyFont="1" applyBorder="1" applyAlignment="1">
      <alignment horizontal="center" wrapText="1"/>
      <protection/>
    </xf>
    <xf numFmtId="0" fontId="10" fillId="0" borderId="51" xfId="16" applyFont="1" applyBorder="1" applyAlignment="1">
      <alignment horizontal="center" wrapText="1"/>
      <protection/>
    </xf>
    <xf numFmtId="0" fontId="10" fillId="0" borderId="46" xfId="16" applyFont="1" applyBorder="1" applyAlignment="1">
      <alignment horizontal="center" wrapText="1"/>
      <protection/>
    </xf>
    <xf numFmtId="0" fontId="8" fillId="0" borderId="9" xfId="16" applyFont="1" applyBorder="1" applyAlignment="1">
      <alignment horizontal="center" vertical="center"/>
      <protection/>
    </xf>
    <xf numFmtId="0" fontId="8" fillId="0" borderId="29" xfId="16" applyFont="1" applyBorder="1" applyAlignment="1">
      <alignment horizontal="center" vertical="center"/>
      <protection/>
    </xf>
    <xf numFmtId="0" fontId="8" fillId="0" borderId="49" xfId="16" applyFont="1" applyBorder="1" applyAlignment="1">
      <alignment horizontal="center" vertical="center"/>
      <protection/>
    </xf>
    <xf numFmtId="0" fontId="10" fillId="0" borderId="52" xfId="16" applyFont="1" applyBorder="1" applyAlignment="1">
      <alignment horizontal="center" wrapText="1"/>
      <protection/>
    </xf>
    <xf numFmtId="0" fontId="11" fillId="0" borderId="45" xfId="16" applyFont="1" applyBorder="1" applyAlignment="1">
      <alignment horizontal="center"/>
      <protection/>
    </xf>
    <xf numFmtId="0" fontId="10" fillId="0" borderId="53" xfId="16" applyFont="1" applyBorder="1" applyAlignment="1">
      <alignment horizontal="center" wrapText="1"/>
      <protection/>
    </xf>
    <xf numFmtId="0" fontId="11" fillId="0" borderId="0" xfId="16" applyFont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49" xfId="0" applyBorder="1" applyAlignment="1">
      <alignment horizontal="center"/>
    </xf>
    <xf numFmtId="0" fontId="10" fillId="0" borderId="21" xfId="16" applyFont="1" applyBorder="1" applyAlignment="1">
      <alignment horizontal="center" vertical="center"/>
      <protection/>
    </xf>
    <xf numFmtId="0" fontId="10" fillId="0" borderId="54" xfId="16" applyFont="1" applyBorder="1" applyAlignment="1">
      <alignment horizontal="center" wrapText="1"/>
      <protection/>
    </xf>
    <xf numFmtId="0" fontId="10" fillId="0" borderId="55" xfId="16" applyFont="1" applyBorder="1" applyAlignment="1">
      <alignment horizontal="center" wrapText="1"/>
      <protection/>
    </xf>
    <xf numFmtId="0" fontId="10" fillId="0" borderId="56" xfId="16" applyFont="1" applyBorder="1" applyAlignment="1">
      <alignment horizontal="center" wrapText="1"/>
      <protection/>
    </xf>
    <xf numFmtId="0" fontId="10" fillId="0" borderId="57" xfId="16" applyFont="1" applyBorder="1" applyAlignment="1">
      <alignment horizontal="center" wrapText="1"/>
      <protection/>
    </xf>
    <xf numFmtId="0" fontId="10" fillId="0" borderId="48" xfId="16" applyFont="1" applyBorder="1" applyAlignment="1">
      <alignment horizontal="center" wrapText="1"/>
      <protection/>
    </xf>
    <xf numFmtId="0" fontId="10" fillId="0" borderId="0" xfId="16" applyFont="1" applyBorder="1" applyAlignment="1">
      <alignment horizontal="center" wrapText="1"/>
      <protection/>
    </xf>
  </cellXfs>
  <cellStyles count="9">
    <cellStyle name="Normal" xfId="0"/>
    <cellStyle name="Hyperlink" xfId="15"/>
    <cellStyle name="Normal_EvolutionContributions 2001 2006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pane xSplit="2" ySplit="1" topLeftCell="F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5" sqref="F15"/>
    </sheetView>
  </sheetViews>
  <sheetFormatPr defaultColWidth="9.140625" defaultRowHeight="12.75"/>
  <cols>
    <col min="1" max="1" width="5.8515625" style="2" customWidth="1"/>
    <col min="2" max="2" width="25.57421875" style="2" customWidth="1"/>
    <col min="3" max="3" width="11.00390625" style="2" customWidth="1"/>
    <col min="4" max="8" width="11.7109375" style="2" customWidth="1"/>
    <col min="9" max="9" width="8.00390625" style="2" customWidth="1"/>
    <col min="10" max="15" width="11.28125" style="2" customWidth="1"/>
    <col min="16" max="16" width="9.140625" style="2" customWidth="1"/>
    <col min="17" max="17" width="11.8515625" style="2" customWidth="1"/>
    <col min="18" max="18" width="11.421875" style="2" customWidth="1"/>
    <col min="19" max="16384" width="9.140625" style="2" customWidth="1"/>
  </cols>
  <sheetData>
    <row r="1" spans="2:18" ht="19.5" customHeight="1" thickBot="1">
      <c r="B1" s="141" t="s">
        <v>103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40"/>
    </row>
    <row r="2" spans="1:18" ht="19.5" customHeight="1" thickBot="1">
      <c r="A2" s="135"/>
      <c r="B2" s="135"/>
      <c r="C2" s="135"/>
      <c r="D2" s="139" t="s">
        <v>101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0"/>
    </row>
    <row r="3" spans="2:18" ht="19.5" customHeight="1" thickBot="1">
      <c r="B3" s="142" t="s">
        <v>43</v>
      </c>
      <c r="C3" s="141" t="s">
        <v>42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40"/>
    </row>
    <row r="4" spans="2:18" s="1" customFormat="1" ht="22.5" customHeight="1" thickBot="1">
      <c r="B4" s="143"/>
      <c r="C4" s="152" t="s">
        <v>84</v>
      </c>
      <c r="D4" s="153"/>
      <c r="E4" s="153"/>
      <c r="F4" s="153"/>
      <c r="G4" s="153"/>
      <c r="H4" s="153"/>
      <c r="I4" s="154"/>
      <c r="J4" s="152" t="s">
        <v>44</v>
      </c>
      <c r="K4" s="153"/>
      <c r="L4" s="153"/>
      <c r="M4" s="153"/>
      <c r="N4" s="153"/>
      <c r="O4" s="153"/>
      <c r="P4" s="154"/>
      <c r="Q4" s="149" t="s">
        <v>50</v>
      </c>
      <c r="R4" s="146" t="s">
        <v>51</v>
      </c>
    </row>
    <row r="5" spans="2:18" s="8" customFormat="1" ht="24" customHeight="1" thickBot="1">
      <c r="B5" s="144" t="s">
        <v>52</v>
      </c>
      <c r="C5" s="136" t="s">
        <v>45</v>
      </c>
      <c r="D5" s="138"/>
      <c r="E5" s="138"/>
      <c r="F5" s="138"/>
      <c r="G5" s="138"/>
      <c r="H5" s="136" t="s">
        <v>47</v>
      </c>
      <c r="I5" s="137"/>
      <c r="J5" s="155" t="s">
        <v>46</v>
      </c>
      <c r="K5" s="155"/>
      <c r="L5" s="155"/>
      <c r="M5" s="155"/>
      <c r="N5" s="155"/>
      <c r="O5" s="136" t="s">
        <v>49</v>
      </c>
      <c r="P5" s="137"/>
      <c r="Q5" s="150"/>
      <c r="R5" s="147"/>
    </row>
    <row r="6" spans="1:18" s="8" customFormat="1" ht="21.75" customHeight="1" thickBot="1">
      <c r="A6" s="120" t="s">
        <v>38</v>
      </c>
      <c r="B6" s="145"/>
      <c r="C6" s="77">
        <v>2004</v>
      </c>
      <c r="D6" s="76">
        <v>2005</v>
      </c>
      <c r="E6" s="76">
        <v>2006</v>
      </c>
      <c r="F6" s="76">
        <v>2007</v>
      </c>
      <c r="G6" s="78">
        <v>2008</v>
      </c>
      <c r="H6" s="77" t="s">
        <v>48</v>
      </c>
      <c r="I6" s="81" t="s">
        <v>6</v>
      </c>
      <c r="J6" s="47">
        <v>2004</v>
      </c>
      <c r="K6" s="48">
        <v>2005</v>
      </c>
      <c r="L6" s="49">
        <v>2006</v>
      </c>
      <c r="M6" s="49">
        <v>2007</v>
      </c>
      <c r="N6" s="82">
        <v>2008</v>
      </c>
      <c r="O6" s="77" t="s">
        <v>48</v>
      </c>
      <c r="P6" s="43" t="s">
        <v>6</v>
      </c>
      <c r="Q6" s="151"/>
      <c r="R6" s="148"/>
    </row>
    <row r="7" spans="1:18" ht="15.75" customHeight="1">
      <c r="A7" s="2" t="s">
        <v>18</v>
      </c>
      <c r="B7" s="13" t="s">
        <v>53</v>
      </c>
      <c r="C7" s="117">
        <v>707649</v>
      </c>
      <c r="D7" s="5">
        <v>719931</v>
      </c>
      <c r="E7" s="20">
        <v>925402</v>
      </c>
      <c r="F7" s="4">
        <v>655600</v>
      </c>
      <c r="G7" s="61">
        <v>586120</v>
      </c>
      <c r="H7" s="19">
        <f>(D7+E7+F7+C7+G7)/5</f>
        <v>718940.4</v>
      </c>
      <c r="I7" s="11">
        <f aca="true" t="shared" si="0" ref="I7:I39">H7/$H$40</f>
        <v>0.03073363171637382</v>
      </c>
      <c r="J7" s="62">
        <v>541044</v>
      </c>
      <c r="K7" s="74">
        <v>667238</v>
      </c>
      <c r="L7" s="9">
        <v>477200</v>
      </c>
      <c r="M7" s="9">
        <v>376700</v>
      </c>
      <c r="N7" s="9">
        <v>577931</v>
      </c>
      <c r="O7" s="26">
        <f>(K7+L7+M7+J7+N7)/5</f>
        <v>528022.6</v>
      </c>
      <c r="P7" s="3">
        <f aca="true" t="shared" si="1" ref="P7:P39">O7/$O$40</f>
        <v>0.026907452168999563</v>
      </c>
      <c r="Q7" s="19">
        <f aca="true" t="shared" si="2" ref="Q7:Q39">O7+H7</f>
        <v>1246963</v>
      </c>
      <c r="R7" s="11">
        <f aca="true" t="shared" si="3" ref="R7:R40">H7/Q7</f>
        <v>0.5765531134444246</v>
      </c>
    </row>
    <row r="8" spans="1:18" ht="15.75" customHeight="1">
      <c r="A8" s="2" t="s">
        <v>29</v>
      </c>
      <c r="B8" s="13" t="s">
        <v>54</v>
      </c>
      <c r="C8" s="72">
        <v>1204860</v>
      </c>
      <c r="D8" s="5">
        <v>1935538</v>
      </c>
      <c r="E8" s="17">
        <v>893214</v>
      </c>
      <c r="F8" s="5">
        <v>2091482</v>
      </c>
      <c r="G8" s="53">
        <v>2153858</v>
      </c>
      <c r="H8" s="19">
        <f aca="true" t="shared" si="4" ref="H8:H39">(D8+E8+F8+C8+G8)/5</f>
        <v>1655790.4</v>
      </c>
      <c r="I8" s="18">
        <f t="shared" si="0"/>
        <v>0.07078257440130961</v>
      </c>
      <c r="J8" s="80">
        <v>2115726</v>
      </c>
      <c r="K8" s="74">
        <v>1027280</v>
      </c>
      <c r="L8" s="9">
        <v>1402405</v>
      </c>
      <c r="M8" s="5">
        <v>1589364</v>
      </c>
      <c r="N8" s="79">
        <v>1370154</v>
      </c>
      <c r="O8" s="26">
        <f aca="true" t="shared" si="5" ref="O8:O39">(K8+L8+M8+J8+N8)/5</f>
        <v>1500985.8</v>
      </c>
      <c r="P8" s="3">
        <f t="shared" si="1"/>
        <v>0.07648858897298629</v>
      </c>
      <c r="Q8" s="19">
        <f t="shared" si="2"/>
        <v>3156776.2</v>
      </c>
      <c r="R8" s="11">
        <f t="shared" si="3"/>
        <v>0.524519413191217</v>
      </c>
    </row>
    <row r="9" spans="1:18" ht="15.75" customHeight="1">
      <c r="A9" s="2" t="s">
        <v>26</v>
      </c>
      <c r="B9" s="14" t="s">
        <v>55</v>
      </c>
      <c r="C9" s="72">
        <v>0</v>
      </c>
      <c r="D9" s="5">
        <v>235832</v>
      </c>
      <c r="E9" s="17">
        <v>270810</v>
      </c>
      <c r="F9" s="5">
        <v>68978</v>
      </c>
      <c r="G9" s="53">
        <v>321449</v>
      </c>
      <c r="H9" s="19">
        <f t="shared" si="4"/>
        <v>179413.8</v>
      </c>
      <c r="I9" s="18">
        <f t="shared" si="0"/>
        <v>0.007669672832456138</v>
      </c>
      <c r="J9" s="80">
        <v>371830</v>
      </c>
      <c r="K9" s="74">
        <v>127050</v>
      </c>
      <c r="L9" s="9">
        <v>56991</v>
      </c>
      <c r="M9" s="5">
        <v>0</v>
      </c>
      <c r="N9" s="79">
        <v>0</v>
      </c>
      <c r="O9" s="26">
        <f t="shared" si="5"/>
        <v>111174.2</v>
      </c>
      <c r="P9" s="3">
        <f t="shared" si="1"/>
        <v>0.005665315213641975</v>
      </c>
      <c r="Q9" s="19">
        <f t="shared" si="2"/>
        <v>290588</v>
      </c>
      <c r="R9" s="11">
        <f t="shared" si="3"/>
        <v>0.6174164108634905</v>
      </c>
    </row>
    <row r="10" spans="1:18" ht="15.75" customHeight="1">
      <c r="A10" s="2" t="s">
        <v>39</v>
      </c>
      <c r="B10" s="14" t="s">
        <v>56</v>
      </c>
      <c r="C10" s="118"/>
      <c r="D10" s="5">
        <v>0</v>
      </c>
      <c r="E10" s="17">
        <v>171770</v>
      </c>
      <c r="F10" s="5">
        <v>309511</v>
      </c>
      <c r="G10" s="53">
        <v>208220</v>
      </c>
      <c r="H10" s="19">
        <f>(D10+E10+F10+C10+G10)/4</f>
        <v>172375.25</v>
      </c>
      <c r="I10" s="18">
        <f t="shared" si="0"/>
        <v>0.007368785299195686</v>
      </c>
      <c r="J10" s="119"/>
      <c r="K10" s="74">
        <v>0</v>
      </c>
      <c r="L10" s="9">
        <v>0</v>
      </c>
      <c r="M10" s="5">
        <v>0</v>
      </c>
      <c r="N10" s="79">
        <v>35000</v>
      </c>
      <c r="O10" s="26">
        <f>(K10+L10+M10+J10+N10)/4</f>
        <v>8750</v>
      </c>
      <c r="P10" s="3">
        <f t="shared" si="1"/>
        <v>0.0004458903965071688</v>
      </c>
      <c r="Q10" s="19">
        <f t="shared" si="2"/>
        <v>181125.25</v>
      </c>
      <c r="R10" s="11">
        <f t="shared" si="3"/>
        <v>0.9516908879352823</v>
      </c>
    </row>
    <row r="11" spans="1:18" ht="15.75" customHeight="1">
      <c r="A11" s="2" t="s">
        <v>31</v>
      </c>
      <c r="B11" s="15" t="s">
        <v>57</v>
      </c>
      <c r="C11" s="73">
        <v>16504</v>
      </c>
      <c r="D11" s="5">
        <v>464340</v>
      </c>
      <c r="E11" s="17">
        <v>379077</v>
      </c>
      <c r="F11" s="5">
        <v>546500</v>
      </c>
      <c r="G11" s="53">
        <v>448200</v>
      </c>
      <c r="H11" s="19">
        <f t="shared" si="4"/>
        <v>370924.2</v>
      </c>
      <c r="I11" s="18">
        <f t="shared" si="0"/>
        <v>0.015856457305070886</v>
      </c>
      <c r="J11" s="80">
        <v>491161</v>
      </c>
      <c r="K11" s="75">
        <v>788226</v>
      </c>
      <c r="L11" s="10">
        <v>616762</v>
      </c>
      <c r="M11" s="6">
        <v>395768</v>
      </c>
      <c r="N11" s="83">
        <v>653278</v>
      </c>
      <c r="O11" s="26">
        <f t="shared" si="5"/>
        <v>589039</v>
      </c>
      <c r="P11" s="3">
        <f t="shared" si="1"/>
        <v>0.030016780944935564</v>
      </c>
      <c r="Q11" s="19">
        <f t="shared" si="2"/>
        <v>959963.2</v>
      </c>
      <c r="R11" s="11">
        <f t="shared" si="3"/>
        <v>0.3863941867771598</v>
      </c>
    </row>
    <row r="12" spans="1:18" ht="15.75" customHeight="1">
      <c r="A12" s="2" t="s">
        <v>14</v>
      </c>
      <c r="B12" s="14" t="s">
        <v>58</v>
      </c>
      <c r="C12" s="72">
        <v>11145</v>
      </c>
      <c r="D12" s="5">
        <v>0</v>
      </c>
      <c r="E12" s="17">
        <v>152500</v>
      </c>
      <c r="F12" s="5">
        <v>0</v>
      </c>
      <c r="G12" s="53">
        <v>0</v>
      </c>
      <c r="H12" s="19">
        <f t="shared" si="4"/>
        <v>32729</v>
      </c>
      <c r="I12" s="18">
        <f t="shared" si="0"/>
        <v>0.0013991160219194785</v>
      </c>
      <c r="J12" s="80">
        <v>0</v>
      </c>
      <c r="K12" s="74">
        <v>19910</v>
      </c>
      <c r="L12" s="9">
        <v>77000</v>
      </c>
      <c r="M12" s="5">
        <v>0</v>
      </c>
      <c r="N12" s="79">
        <v>0</v>
      </c>
      <c r="O12" s="26">
        <f t="shared" si="5"/>
        <v>19382</v>
      </c>
      <c r="P12" s="3">
        <f t="shared" si="1"/>
        <v>0.0009876854474402223</v>
      </c>
      <c r="Q12" s="19">
        <f t="shared" si="2"/>
        <v>52111</v>
      </c>
      <c r="R12" s="11">
        <f t="shared" si="3"/>
        <v>0.6280631728425861</v>
      </c>
    </row>
    <row r="13" spans="1:18" ht="15.75" customHeight="1">
      <c r="A13" s="2" t="s">
        <v>16</v>
      </c>
      <c r="B13" s="14" t="s">
        <v>59</v>
      </c>
      <c r="C13" s="72">
        <v>230928</v>
      </c>
      <c r="D13" s="5">
        <v>396033</v>
      </c>
      <c r="E13" s="17">
        <v>208490</v>
      </c>
      <c r="F13" s="5">
        <v>457972</v>
      </c>
      <c r="G13" s="53">
        <v>549884</v>
      </c>
      <c r="H13" s="19">
        <f t="shared" si="4"/>
        <v>368661.4</v>
      </c>
      <c r="I13" s="18">
        <f t="shared" si="0"/>
        <v>0.015759725974006714</v>
      </c>
      <c r="J13" s="80">
        <v>154860</v>
      </c>
      <c r="K13" s="75">
        <v>0</v>
      </c>
      <c r="L13" s="10">
        <v>404445</v>
      </c>
      <c r="M13" s="6">
        <v>118000</v>
      </c>
      <c r="N13" s="83">
        <v>389515</v>
      </c>
      <c r="O13" s="26">
        <f t="shared" si="5"/>
        <v>213364</v>
      </c>
      <c r="P13" s="3">
        <f t="shared" si="1"/>
        <v>0.010872795264040636</v>
      </c>
      <c r="Q13" s="19">
        <f t="shared" si="2"/>
        <v>582025.4</v>
      </c>
      <c r="R13" s="11">
        <f t="shared" si="3"/>
        <v>0.6334111878966107</v>
      </c>
    </row>
    <row r="14" spans="1:18" ht="15.75" customHeight="1">
      <c r="A14" s="2" t="s">
        <v>17</v>
      </c>
      <c r="B14" s="14" t="s">
        <v>60</v>
      </c>
      <c r="C14" s="72">
        <v>3532289</v>
      </c>
      <c r="D14" s="5">
        <v>2586285</v>
      </c>
      <c r="E14" s="17">
        <v>2921931</v>
      </c>
      <c r="F14" s="5">
        <v>4389731</v>
      </c>
      <c r="G14" s="53">
        <v>3270104</v>
      </c>
      <c r="H14" s="19">
        <f t="shared" si="4"/>
        <v>3340068</v>
      </c>
      <c r="I14" s="18">
        <f t="shared" si="0"/>
        <v>0.14278293418987897</v>
      </c>
      <c r="J14" s="80">
        <v>2670686</v>
      </c>
      <c r="K14" s="74">
        <v>1346685</v>
      </c>
      <c r="L14" s="9">
        <v>1072347</v>
      </c>
      <c r="M14" s="5">
        <v>2076720</v>
      </c>
      <c r="N14" s="79">
        <v>2431723</v>
      </c>
      <c r="O14" s="26">
        <f t="shared" si="5"/>
        <v>1919632.2</v>
      </c>
      <c r="P14" s="3">
        <f t="shared" si="1"/>
        <v>0.09782235003496328</v>
      </c>
      <c r="Q14" s="19">
        <f t="shared" si="2"/>
        <v>5259700.2</v>
      </c>
      <c r="R14" s="11">
        <f t="shared" si="3"/>
        <v>0.6350301106515538</v>
      </c>
    </row>
    <row r="15" spans="1:18" ht="15.75" customHeight="1">
      <c r="A15" s="2" t="s">
        <v>10</v>
      </c>
      <c r="B15" s="14" t="s">
        <v>61</v>
      </c>
      <c r="C15" s="72">
        <v>891905</v>
      </c>
      <c r="D15" s="5">
        <v>738220</v>
      </c>
      <c r="E15" s="17">
        <v>946299</v>
      </c>
      <c r="F15" s="5">
        <v>592962</v>
      </c>
      <c r="G15" s="53">
        <v>165350</v>
      </c>
      <c r="H15" s="19">
        <f t="shared" si="4"/>
        <v>666947.2</v>
      </c>
      <c r="I15" s="18">
        <f t="shared" si="0"/>
        <v>0.02851099982566943</v>
      </c>
      <c r="J15" s="80">
        <v>352480</v>
      </c>
      <c r="K15" s="74">
        <v>408445</v>
      </c>
      <c r="L15" s="9">
        <v>402768</v>
      </c>
      <c r="M15" s="5">
        <v>14300</v>
      </c>
      <c r="N15" s="79">
        <v>804714</v>
      </c>
      <c r="O15" s="26">
        <f t="shared" si="5"/>
        <v>396541.4</v>
      </c>
      <c r="P15" s="3">
        <f t="shared" si="1"/>
        <v>0.02020731452314375</v>
      </c>
      <c r="Q15" s="19">
        <f t="shared" si="2"/>
        <v>1063488.6</v>
      </c>
      <c r="R15" s="11">
        <f t="shared" si="3"/>
        <v>0.6271314991058672</v>
      </c>
    </row>
    <row r="16" spans="1:18" ht="15.75" customHeight="1">
      <c r="A16" s="2" t="s">
        <v>11</v>
      </c>
      <c r="B16" s="14" t="s">
        <v>62</v>
      </c>
      <c r="C16" s="72">
        <v>167896</v>
      </c>
      <c r="D16" s="5">
        <v>125279</v>
      </c>
      <c r="E16" s="17">
        <v>45000</v>
      </c>
      <c r="F16" s="5">
        <v>21452</v>
      </c>
      <c r="G16" s="53">
        <v>80600</v>
      </c>
      <c r="H16" s="19">
        <f t="shared" si="4"/>
        <v>88045.4</v>
      </c>
      <c r="I16" s="18">
        <f t="shared" si="0"/>
        <v>0.0037638097649274117</v>
      </c>
      <c r="J16" s="80">
        <v>31500</v>
      </c>
      <c r="K16" s="75">
        <v>0</v>
      </c>
      <c r="L16" s="10">
        <v>0</v>
      </c>
      <c r="M16" s="6">
        <v>90000</v>
      </c>
      <c r="N16" s="83">
        <v>331445</v>
      </c>
      <c r="O16" s="26">
        <f t="shared" si="5"/>
        <v>90589</v>
      </c>
      <c r="P16" s="3">
        <f t="shared" si="1"/>
        <v>0.004616316014764333</v>
      </c>
      <c r="Q16" s="19">
        <f t="shared" si="2"/>
        <v>178634.4</v>
      </c>
      <c r="R16" s="11">
        <f t="shared" si="3"/>
        <v>0.49288043064493736</v>
      </c>
    </row>
    <row r="17" spans="1:18" ht="15.75" customHeight="1">
      <c r="A17" s="2" t="s">
        <v>24</v>
      </c>
      <c r="B17" s="14" t="s">
        <v>63</v>
      </c>
      <c r="C17" s="72">
        <v>2788520</v>
      </c>
      <c r="D17" s="5">
        <v>1255632</v>
      </c>
      <c r="E17" s="17">
        <v>2389860</v>
      </c>
      <c r="F17" s="5">
        <v>187884</v>
      </c>
      <c r="G17" s="53">
        <v>1473113</v>
      </c>
      <c r="H17" s="19">
        <f t="shared" si="4"/>
        <v>1619001.8</v>
      </c>
      <c r="I17" s="18">
        <f t="shared" si="0"/>
        <v>0.06920991652346467</v>
      </c>
      <c r="J17" s="80">
        <v>2100084</v>
      </c>
      <c r="K17" s="74">
        <v>1859760</v>
      </c>
      <c r="L17" s="9">
        <v>574631</v>
      </c>
      <c r="M17" s="5">
        <v>1236986</v>
      </c>
      <c r="N17" s="79">
        <v>1528443</v>
      </c>
      <c r="O17" s="26">
        <f t="shared" si="5"/>
        <v>1459980.8</v>
      </c>
      <c r="P17" s="3">
        <f t="shared" si="1"/>
        <v>0.07439901917769755</v>
      </c>
      <c r="Q17" s="19">
        <f t="shared" si="2"/>
        <v>3078982.6</v>
      </c>
      <c r="R17" s="11">
        <f t="shared" si="3"/>
        <v>0.5258236275839948</v>
      </c>
    </row>
    <row r="18" spans="1:18" ht="15.75" customHeight="1">
      <c r="A18" s="2" t="s">
        <v>34</v>
      </c>
      <c r="B18" s="14" t="s">
        <v>64</v>
      </c>
      <c r="C18" s="72">
        <v>0</v>
      </c>
      <c r="D18" s="5">
        <v>312559</v>
      </c>
      <c r="E18" s="17">
        <v>509372</v>
      </c>
      <c r="F18" s="5">
        <v>138000</v>
      </c>
      <c r="G18" s="53">
        <v>44100</v>
      </c>
      <c r="H18" s="19">
        <f t="shared" si="4"/>
        <v>200806.2</v>
      </c>
      <c r="I18" s="18">
        <f t="shared" si="0"/>
        <v>0.008584166082702412</v>
      </c>
      <c r="J18" s="80">
        <v>718500</v>
      </c>
      <c r="K18" s="74">
        <v>60000</v>
      </c>
      <c r="L18" s="9">
        <v>753670</v>
      </c>
      <c r="M18" s="5">
        <v>70700</v>
      </c>
      <c r="N18" s="79">
        <v>497220</v>
      </c>
      <c r="O18" s="26">
        <f t="shared" si="5"/>
        <v>420018</v>
      </c>
      <c r="P18" s="3">
        <f t="shared" si="1"/>
        <v>0.021403656292588346</v>
      </c>
      <c r="Q18" s="19">
        <f t="shared" si="2"/>
        <v>620824.2</v>
      </c>
      <c r="R18" s="11">
        <f t="shared" si="3"/>
        <v>0.323450986607803</v>
      </c>
    </row>
    <row r="19" spans="1:18" ht="15.75" customHeight="1">
      <c r="A19" s="2" t="s">
        <v>22</v>
      </c>
      <c r="B19" s="14" t="s">
        <v>0</v>
      </c>
      <c r="C19" s="72">
        <v>6473434</v>
      </c>
      <c r="D19" s="5">
        <v>5940818</v>
      </c>
      <c r="E19" s="17">
        <v>4187141</v>
      </c>
      <c r="F19" s="5">
        <v>7156528</v>
      </c>
      <c r="G19" s="53">
        <v>5786076</v>
      </c>
      <c r="H19" s="19">
        <f t="shared" si="4"/>
        <v>5908799.4</v>
      </c>
      <c r="I19" s="18">
        <f t="shared" si="0"/>
        <v>0.2525923771226803</v>
      </c>
      <c r="J19" s="80">
        <v>4956519</v>
      </c>
      <c r="K19" s="75">
        <v>6217021</v>
      </c>
      <c r="L19" s="10">
        <v>5296509</v>
      </c>
      <c r="M19" s="6">
        <v>3056069</v>
      </c>
      <c r="N19" s="83">
        <v>5560654</v>
      </c>
      <c r="O19" s="26">
        <f t="shared" si="5"/>
        <v>5017354.4</v>
      </c>
      <c r="P19" s="3">
        <f t="shared" si="1"/>
        <v>0.2556788734666272</v>
      </c>
      <c r="Q19" s="19">
        <f t="shared" si="2"/>
        <v>10926153.8</v>
      </c>
      <c r="R19" s="11">
        <f t="shared" si="3"/>
        <v>0.540794089865365</v>
      </c>
    </row>
    <row r="20" spans="1:18" ht="15.75" customHeight="1">
      <c r="A20" s="2" t="s">
        <v>35</v>
      </c>
      <c r="B20" s="14" t="s">
        <v>65</v>
      </c>
      <c r="C20" s="72">
        <v>280586</v>
      </c>
      <c r="D20" s="5">
        <v>44000</v>
      </c>
      <c r="E20" s="17">
        <v>139800</v>
      </c>
      <c r="F20" s="5">
        <v>819102</v>
      </c>
      <c r="G20" s="53">
        <v>0</v>
      </c>
      <c r="H20" s="19">
        <f t="shared" si="4"/>
        <v>256697.6</v>
      </c>
      <c r="I20" s="18">
        <f t="shared" si="0"/>
        <v>0.010973440219630223</v>
      </c>
      <c r="J20" s="80">
        <v>790293</v>
      </c>
      <c r="K20" s="75">
        <v>551304</v>
      </c>
      <c r="L20" s="10">
        <v>516086</v>
      </c>
      <c r="M20" s="6">
        <v>0</v>
      </c>
      <c r="N20" s="83">
        <v>432136</v>
      </c>
      <c r="O20" s="26">
        <f t="shared" si="5"/>
        <v>457963.8</v>
      </c>
      <c r="P20" s="3">
        <f t="shared" si="1"/>
        <v>0.023337332613477684</v>
      </c>
      <c r="Q20" s="19">
        <f t="shared" si="2"/>
        <v>714661.4</v>
      </c>
      <c r="R20" s="11">
        <f t="shared" si="3"/>
        <v>0.3591877216259336</v>
      </c>
    </row>
    <row r="21" spans="1:18" ht="15.75" customHeight="1">
      <c r="A21" s="2" t="s">
        <v>12</v>
      </c>
      <c r="B21" s="14" t="s">
        <v>66</v>
      </c>
      <c r="C21" s="72">
        <v>92299</v>
      </c>
      <c r="D21" s="5">
        <v>30000</v>
      </c>
      <c r="E21" s="17">
        <v>20385</v>
      </c>
      <c r="F21" s="5">
        <v>233778</v>
      </c>
      <c r="G21" s="53">
        <v>253232</v>
      </c>
      <c r="H21" s="19">
        <f t="shared" si="4"/>
        <v>125938.8</v>
      </c>
      <c r="I21" s="18">
        <f t="shared" si="0"/>
        <v>0.005383696197907447</v>
      </c>
      <c r="J21" s="80">
        <v>0</v>
      </c>
      <c r="K21" s="74">
        <v>0</v>
      </c>
      <c r="L21" s="9">
        <v>133000</v>
      </c>
      <c r="M21" s="5">
        <v>0</v>
      </c>
      <c r="N21" s="79">
        <v>31200</v>
      </c>
      <c r="O21" s="26">
        <f t="shared" si="5"/>
        <v>32840</v>
      </c>
      <c r="P21" s="3">
        <f t="shared" si="1"/>
        <v>0.0016734903567194768</v>
      </c>
      <c r="Q21" s="19">
        <f t="shared" si="2"/>
        <v>158778.8</v>
      </c>
      <c r="R21" s="11">
        <f t="shared" si="3"/>
        <v>0.7931713805621406</v>
      </c>
    </row>
    <row r="22" spans="1:18" ht="15.75" customHeight="1">
      <c r="A22" s="2" t="s">
        <v>21</v>
      </c>
      <c r="B22" s="14" t="s">
        <v>67</v>
      </c>
      <c r="C22" s="72">
        <v>622293</v>
      </c>
      <c r="D22" s="5">
        <v>495689</v>
      </c>
      <c r="E22" s="17">
        <v>368599</v>
      </c>
      <c r="F22" s="5">
        <v>446742</v>
      </c>
      <c r="G22" s="53">
        <v>806091</v>
      </c>
      <c r="H22" s="19">
        <f t="shared" si="4"/>
        <v>547882.8</v>
      </c>
      <c r="I22" s="18">
        <f t="shared" si="0"/>
        <v>0.023421173992914705</v>
      </c>
      <c r="J22" s="80">
        <v>243653</v>
      </c>
      <c r="K22" s="75">
        <v>546697</v>
      </c>
      <c r="L22" s="10">
        <v>207479</v>
      </c>
      <c r="M22" s="6">
        <v>268777</v>
      </c>
      <c r="N22" s="83">
        <v>481934</v>
      </c>
      <c r="O22" s="26">
        <f t="shared" si="5"/>
        <v>349708</v>
      </c>
      <c r="P22" s="3">
        <f t="shared" si="1"/>
        <v>0.017820735860769026</v>
      </c>
      <c r="Q22" s="19">
        <f t="shared" si="2"/>
        <v>897590.8</v>
      </c>
      <c r="R22" s="11">
        <f t="shared" si="3"/>
        <v>0.6103926198887065</v>
      </c>
    </row>
    <row r="23" spans="1:18" ht="15.75" customHeight="1">
      <c r="A23" s="2" t="s">
        <v>13</v>
      </c>
      <c r="B23" s="14" t="s">
        <v>68</v>
      </c>
      <c r="C23" s="72">
        <v>380286</v>
      </c>
      <c r="D23" s="5">
        <v>528667</v>
      </c>
      <c r="E23" s="17">
        <v>445737</v>
      </c>
      <c r="F23" s="5">
        <v>404660</v>
      </c>
      <c r="G23" s="53">
        <v>511560</v>
      </c>
      <c r="H23" s="19">
        <f t="shared" si="4"/>
        <v>454182</v>
      </c>
      <c r="I23" s="18">
        <f t="shared" si="0"/>
        <v>0.019415604297944717</v>
      </c>
      <c r="J23" s="80">
        <v>0</v>
      </c>
      <c r="K23" s="75">
        <v>202284</v>
      </c>
      <c r="L23" s="10">
        <v>0</v>
      </c>
      <c r="M23" s="6">
        <v>483795</v>
      </c>
      <c r="N23" s="83">
        <v>147765</v>
      </c>
      <c r="O23" s="26">
        <f t="shared" si="5"/>
        <v>166768.8</v>
      </c>
      <c r="P23" s="3">
        <f t="shared" si="1"/>
        <v>0.008498355012231397</v>
      </c>
      <c r="Q23" s="19">
        <f t="shared" si="2"/>
        <v>620950.8</v>
      </c>
      <c r="R23" s="11">
        <f t="shared" si="3"/>
        <v>0.7314299297142381</v>
      </c>
    </row>
    <row r="24" spans="1:18" ht="15.75" customHeight="1">
      <c r="A24" s="2" t="s">
        <v>20</v>
      </c>
      <c r="B24" s="14" t="s">
        <v>69</v>
      </c>
      <c r="C24" s="72">
        <v>66330</v>
      </c>
      <c r="D24" s="5">
        <v>0</v>
      </c>
      <c r="E24" s="17">
        <v>288000</v>
      </c>
      <c r="F24" s="5">
        <v>195000</v>
      </c>
      <c r="G24" s="53">
        <v>315842</v>
      </c>
      <c r="H24" s="19">
        <f t="shared" si="4"/>
        <v>173034.4</v>
      </c>
      <c r="I24" s="18">
        <f t="shared" si="0"/>
        <v>0.007396962980330099</v>
      </c>
      <c r="J24" s="80">
        <v>0</v>
      </c>
      <c r="K24" s="75">
        <v>0</v>
      </c>
      <c r="L24" s="10">
        <v>411513</v>
      </c>
      <c r="M24" s="6">
        <v>0</v>
      </c>
      <c r="N24" s="83">
        <v>0</v>
      </c>
      <c r="O24" s="26">
        <f t="shared" si="5"/>
        <v>82302.6</v>
      </c>
      <c r="P24" s="3">
        <f t="shared" si="1"/>
        <v>0.004194050165436676</v>
      </c>
      <c r="Q24" s="19">
        <f t="shared" si="2"/>
        <v>255337</v>
      </c>
      <c r="R24" s="11">
        <f t="shared" si="3"/>
        <v>0.6776706861911904</v>
      </c>
    </row>
    <row r="25" spans="1:18" ht="15.75" customHeight="1">
      <c r="A25" s="2" t="s">
        <v>25</v>
      </c>
      <c r="B25" s="14" t="s">
        <v>70</v>
      </c>
      <c r="C25" s="72">
        <v>2344256</v>
      </c>
      <c r="D25" s="5">
        <v>2092168</v>
      </c>
      <c r="E25" s="17">
        <v>2793793</v>
      </c>
      <c r="F25" s="5">
        <v>1662215</v>
      </c>
      <c r="G25" s="53">
        <v>2280054</v>
      </c>
      <c r="H25" s="19">
        <f t="shared" si="4"/>
        <v>2234497.2</v>
      </c>
      <c r="I25" s="18">
        <f t="shared" si="0"/>
        <v>0.09552142850237447</v>
      </c>
      <c r="J25" s="80">
        <v>3015284</v>
      </c>
      <c r="K25" s="75">
        <v>1901295</v>
      </c>
      <c r="L25" s="10">
        <v>1892093</v>
      </c>
      <c r="M25" s="6">
        <v>1067046</v>
      </c>
      <c r="N25" s="83">
        <v>1539500</v>
      </c>
      <c r="O25" s="26">
        <f t="shared" si="5"/>
        <v>1883043.6</v>
      </c>
      <c r="P25" s="3">
        <f t="shared" si="1"/>
        <v>0.0959578351364899</v>
      </c>
      <c r="Q25" s="19">
        <f t="shared" si="2"/>
        <v>4117540.8000000003</v>
      </c>
      <c r="R25" s="11">
        <f t="shared" si="3"/>
        <v>0.542677609897636</v>
      </c>
    </row>
    <row r="26" spans="1:18" ht="15.75" customHeight="1">
      <c r="A26" s="2" t="s">
        <v>37</v>
      </c>
      <c r="B26" s="14" t="s">
        <v>71</v>
      </c>
      <c r="C26" s="118"/>
      <c r="D26" s="125"/>
      <c r="E26" s="119"/>
      <c r="F26" s="5">
        <v>0</v>
      </c>
      <c r="G26" s="53">
        <v>260028</v>
      </c>
      <c r="H26" s="19">
        <f>(D26+E26+F26+C26+G26)/2</f>
        <v>130014</v>
      </c>
      <c r="I26" s="18">
        <f t="shared" si="0"/>
        <v>0.005557904930607079</v>
      </c>
      <c r="J26" s="119"/>
      <c r="K26" s="128"/>
      <c r="L26" s="129"/>
      <c r="M26" s="6">
        <v>33750</v>
      </c>
      <c r="N26" s="83">
        <v>0</v>
      </c>
      <c r="O26" s="26">
        <f>(K26+L26+M26+J26+N26)/2</f>
        <v>16875</v>
      </c>
      <c r="P26" s="3">
        <f t="shared" si="1"/>
        <v>0.0008599314789781112</v>
      </c>
      <c r="Q26" s="19">
        <f t="shared" si="2"/>
        <v>146889</v>
      </c>
      <c r="R26" s="11">
        <f t="shared" si="3"/>
        <v>0.8851173334967221</v>
      </c>
    </row>
    <row r="27" spans="1:18" ht="15.75" customHeight="1">
      <c r="A27" s="2" t="s">
        <v>32</v>
      </c>
      <c r="B27" s="14" t="s">
        <v>2</v>
      </c>
      <c r="C27" s="117">
        <v>295895</v>
      </c>
      <c r="D27" s="5">
        <v>485018</v>
      </c>
      <c r="E27" s="17">
        <v>84000</v>
      </c>
      <c r="F27" s="5">
        <v>308000</v>
      </c>
      <c r="G27" s="53">
        <v>250500</v>
      </c>
      <c r="H27" s="19">
        <f t="shared" si="4"/>
        <v>284682.6</v>
      </c>
      <c r="I27" s="18">
        <f t="shared" si="0"/>
        <v>0.012169757304582913</v>
      </c>
      <c r="J27" s="62">
        <v>164250</v>
      </c>
      <c r="K27" s="75">
        <v>572262</v>
      </c>
      <c r="L27" s="10">
        <v>465375</v>
      </c>
      <c r="M27" s="6">
        <v>391536</v>
      </c>
      <c r="N27" s="83">
        <v>630500</v>
      </c>
      <c r="O27" s="26">
        <f t="shared" si="5"/>
        <v>444784.6</v>
      </c>
      <c r="P27" s="3">
        <f t="shared" si="1"/>
        <v>0.02266573504620371</v>
      </c>
      <c r="Q27" s="19">
        <f t="shared" si="2"/>
        <v>729467.2</v>
      </c>
      <c r="R27" s="11">
        <f t="shared" si="3"/>
        <v>0.39026100145421205</v>
      </c>
    </row>
    <row r="28" spans="1:18" ht="15.75" customHeight="1">
      <c r="A28" s="2" t="s">
        <v>27</v>
      </c>
      <c r="B28" s="14" t="s">
        <v>72</v>
      </c>
      <c r="C28" s="72">
        <v>305796</v>
      </c>
      <c r="D28" s="5">
        <v>35000</v>
      </c>
      <c r="E28" s="17">
        <v>0</v>
      </c>
      <c r="F28" s="5">
        <v>8762</v>
      </c>
      <c r="G28" s="53">
        <v>245842</v>
      </c>
      <c r="H28" s="19">
        <f t="shared" si="4"/>
        <v>119080</v>
      </c>
      <c r="I28" s="18">
        <f t="shared" si="0"/>
        <v>0.005090492709528905</v>
      </c>
      <c r="J28" s="80">
        <v>0</v>
      </c>
      <c r="K28" s="75">
        <v>0</v>
      </c>
      <c r="L28" s="10">
        <v>0</v>
      </c>
      <c r="M28" s="6">
        <v>299800</v>
      </c>
      <c r="N28" s="83">
        <v>135379</v>
      </c>
      <c r="O28" s="26">
        <f t="shared" si="5"/>
        <v>87035.8</v>
      </c>
      <c r="P28" s="3">
        <f t="shared" si="1"/>
        <v>0.004435248842550702</v>
      </c>
      <c r="Q28" s="19">
        <f t="shared" si="2"/>
        <v>206115.8</v>
      </c>
      <c r="R28" s="11">
        <f t="shared" si="3"/>
        <v>0.5777334876802264</v>
      </c>
    </row>
    <row r="29" spans="1:18" ht="15.75" customHeight="1">
      <c r="A29" s="2" t="s">
        <v>7</v>
      </c>
      <c r="B29" s="14" t="s">
        <v>1</v>
      </c>
      <c r="C29" s="72">
        <v>130103</v>
      </c>
      <c r="D29" s="5">
        <v>128700</v>
      </c>
      <c r="E29" s="17">
        <v>338100</v>
      </c>
      <c r="F29" s="5">
        <v>26973</v>
      </c>
      <c r="G29" s="53">
        <v>27440</v>
      </c>
      <c r="H29" s="19">
        <f t="shared" si="4"/>
        <v>130263.2</v>
      </c>
      <c r="I29" s="18">
        <f t="shared" si="0"/>
        <v>0.005568557859589399</v>
      </c>
      <c r="J29" s="80">
        <v>0</v>
      </c>
      <c r="K29" s="75">
        <v>0</v>
      </c>
      <c r="L29" s="10">
        <v>0</v>
      </c>
      <c r="M29" s="6">
        <v>70000</v>
      </c>
      <c r="N29" s="83">
        <v>0</v>
      </c>
      <c r="O29" s="26">
        <f t="shared" si="5"/>
        <v>14000</v>
      </c>
      <c r="P29" s="3">
        <f t="shared" si="1"/>
        <v>0.00071342463441147</v>
      </c>
      <c r="Q29" s="19">
        <f t="shared" si="2"/>
        <v>144263.2</v>
      </c>
      <c r="R29" s="11">
        <f t="shared" si="3"/>
        <v>0.9029551541903964</v>
      </c>
    </row>
    <row r="30" spans="1:18" ht="15.75" customHeight="1">
      <c r="A30" s="2" t="s">
        <v>30</v>
      </c>
      <c r="B30" s="14" t="s">
        <v>73</v>
      </c>
      <c r="C30" s="72">
        <v>494914</v>
      </c>
      <c r="D30" s="5">
        <v>587160</v>
      </c>
      <c r="E30" s="17">
        <v>242444</v>
      </c>
      <c r="F30" s="5">
        <v>404809</v>
      </c>
      <c r="G30" s="53">
        <v>725716</v>
      </c>
      <c r="H30" s="19">
        <f t="shared" si="4"/>
        <v>491008.6</v>
      </c>
      <c r="I30" s="18">
        <f t="shared" si="0"/>
        <v>0.020989886619213922</v>
      </c>
      <c r="J30" s="80">
        <v>509002</v>
      </c>
      <c r="K30" s="75">
        <v>632105</v>
      </c>
      <c r="L30" s="10">
        <v>359019</v>
      </c>
      <c r="M30" s="6">
        <v>604500</v>
      </c>
      <c r="N30" s="83">
        <v>990000</v>
      </c>
      <c r="O30" s="26">
        <f t="shared" si="5"/>
        <v>618925.2</v>
      </c>
      <c r="P30" s="3">
        <f t="shared" si="1"/>
        <v>0.03153974889557471</v>
      </c>
      <c r="Q30" s="19">
        <f t="shared" si="2"/>
        <v>1109933.7999999998</v>
      </c>
      <c r="R30" s="11">
        <f t="shared" si="3"/>
        <v>0.4423764732635406</v>
      </c>
    </row>
    <row r="31" spans="1:18" ht="15.75" customHeight="1">
      <c r="A31" s="2" t="s">
        <v>23</v>
      </c>
      <c r="B31" s="14" t="s">
        <v>74</v>
      </c>
      <c r="C31" s="72">
        <v>493765</v>
      </c>
      <c r="D31" s="5">
        <v>119659</v>
      </c>
      <c r="E31" s="17">
        <v>49000</v>
      </c>
      <c r="F31" s="5">
        <v>985223</v>
      </c>
      <c r="G31" s="53">
        <v>514967</v>
      </c>
      <c r="H31" s="19">
        <f t="shared" si="4"/>
        <v>432522.8</v>
      </c>
      <c r="I31" s="18">
        <f t="shared" si="0"/>
        <v>0.01848970574491962</v>
      </c>
      <c r="J31" s="80">
        <v>31500</v>
      </c>
      <c r="K31" s="75">
        <v>632524</v>
      </c>
      <c r="L31" s="10">
        <v>725112</v>
      </c>
      <c r="M31" s="6">
        <v>88479</v>
      </c>
      <c r="N31" s="83">
        <v>230671</v>
      </c>
      <c r="O31" s="26">
        <f t="shared" si="5"/>
        <v>341657.2</v>
      </c>
      <c r="P31" s="3">
        <f t="shared" si="1"/>
        <v>0.017410475928860466</v>
      </c>
      <c r="Q31" s="19">
        <f t="shared" si="2"/>
        <v>774180</v>
      </c>
      <c r="R31" s="11">
        <f t="shared" si="3"/>
        <v>0.5586850603218889</v>
      </c>
    </row>
    <row r="32" spans="1:18" ht="15.75" customHeight="1">
      <c r="A32" s="2" t="s">
        <v>19</v>
      </c>
      <c r="B32" s="14" t="s">
        <v>75</v>
      </c>
      <c r="C32" s="72">
        <v>308599</v>
      </c>
      <c r="D32" s="5">
        <v>460353</v>
      </c>
      <c r="E32" s="17">
        <v>575769</v>
      </c>
      <c r="F32" s="5">
        <v>101489</v>
      </c>
      <c r="G32" s="53">
        <v>68401</v>
      </c>
      <c r="H32" s="19">
        <f t="shared" si="4"/>
        <v>302922.2</v>
      </c>
      <c r="I32" s="18">
        <f t="shared" si="0"/>
        <v>0.012949473048828155</v>
      </c>
      <c r="J32" s="80">
        <v>218919</v>
      </c>
      <c r="K32" s="75">
        <v>200515</v>
      </c>
      <c r="L32" s="10">
        <v>130337</v>
      </c>
      <c r="M32" s="6">
        <v>546879</v>
      </c>
      <c r="N32" s="83">
        <v>243974</v>
      </c>
      <c r="O32" s="26">
        <f t="shared" si="5"/>
        <v>268124.8</v>
      </c>
      <c r="P32" s="3">
        <f t="shared" si="1"/>
        <v>0.013663345529760609</v>
      </c>
      <c r="Q32" s="19">
        <f t="shared" si="2"/>
        <v>571047</v>
      </c>
      <c r="R32" s="11">
        <f t="shared" si="3"/>
        <v>0.5304680700537784</v>
      </c>
    </row>
    <row r="33" spans="1:18" ht="15.75" customHeight="1">
      <c r="A33" s="2" t="s">
        <v>33</v>
      </c>
      <c r="B33" s="14" t="s">
        <v>3</v>
      </c>
      <c r="C33" s="72">
        <v>189958</v>
      </c>
      <c r="D33" s="5">
        <v>422799</v>
      </c>
      <c r="E33" s="17">
        <v>512143</v>
      </c>
      <c r="F33" s="5">
        <v>29670</v>
      </c>
      <c r="G33" s="53">
        <v>305761</v>
      </c>
      <c r="H33" s="19">
        <f t="shared" si="4"/>
        <v>292066.2</v>
      </c>
      <c r="I33" s="18">
        <f t="shared" si="0"/>
        <v>0.012485395211620851</v>
      </c>
      <c r="J33" s="80">
        <v>786698</v>
      </c>
      <c r="K33" s="75">
        <v>82890</v>
      </c>
      <c r="L33" s="10">
        <v>117360</v>
      </c>
      <c r="M33" s="6">
        <v>687711</v>
      </c>
      <c r="N33" s="83">
        <v>455238</v>
      </c>
      <c r="O33" s="26">
        <f t="shared" si="5"/>
        <v>425979.4</v>
      </c>
      <c r="P33" s="3">
        <f t="shared" si="1"/>
        <v>0.021707442693701243</v>
      </c>
      <c r="Q33" s="19">
        <f t="shared" si="2"/>
        <v>718045.6000000001</v>
      </c>
      <c r="R33" s="11">
        <f t="shared" si="3"/>
        <v>0.40675160463346616</v>
      </c>
    </row>
    <row r="34" spans="1:18" ht="15.75" customHeight="1">
      <c r="A34" s="2" t="s">
        <v>15</v>
      </c>
      <c r="B34" s="14" t="s">
        <v>76</v>
      </c>
      <c r="C34" s="72">
        <v>145900</v>
      </c>
      <c r="D34" s="5">
        <v>208600</v>
      </c>
      <c r="E34" s="17">
        <v>187560</v>
      </c>
      <c r="F34" s="5">
        <v>152098</v>
      </c>
      <c r="G34" s="53">
        <v>178000</v>
      </c>
      <c r="H34" s="19">
        <f t="shared" si="4"/>
        <v>174431.6</v>
      </c>
      <c r="I34" s="18">
        <f t="shared" si="0"/>
        <v>0.007456691200129846</v>
      </c>
      <c r="J34" s="80">
        <v>291429</v>
      </c>
      <c r="K34" s="75">
        <v>0</v>
      </c>
      <c r="L34" s="10">
        <v>0</v>
      </c>
      <c r="M34" s="6">
        <v>33813</v>
      </c>
      <c r="N34" s="83">
        <v>100236</v>
      </c>
      <c r="O34" s="26">
        <f t="shared" si="5"/>
        <v>85095.6</v>
      </c>
      <c r="P34" s="3">
        <f t="shared" si="1"/>
        <v>0.004336378380001764</v>
      </c>
      <c r="Q34" s="19">
        <f t="shared" si="2"/>
        <v>259527.2</v>
      </c>
      <c r="R34" s="11">
        <f t="shared" si="3"/>
        <v>0.6721129808359201</v>
      </c>
    </row>
    <row r="35" spans="1:18" ht="15.75" customHeight="1">
      <c r="A35" s="2" t="s">
        <v>36</v>
      </c>
      <c r="B35" s="14" t="s">
        <v>77</v>
      </c>
      <c r="C35" s="72">
        <v>94525</v>
      </c>
      <c r="D35" s="5">
        <v>877715</v>
      </c>
      <c r="E35" s="17">
        <v>642413</v>
      </c>
      <c r="F35" s="5">
        <v>830226</v>
      </c>
      <c r="G35" s="53">
        <v>287718</v>
      </c>
      <c r="H35" s="19">
        <f t="shared" si="4"/>
        <v>546519.4</v>
      </c>
      <c r="I35" s="18">
        <f t="shared" si="0"/>
        <v>0.023362890672792336</v>
      </c>
      <c r="J35" s="80">
        <v>941591</v>
      </c>
      <c r="K35" s="75">
        <v>778120</v>
      </c>
      <c r="L35" s="10">
        <v>1500550</v>
      </c>
      <c r="M35" s="6">
        <v>387044</v>
      </c>
      <c r="N35" s="83">
        <v>14280</v>
      </c>
      <c r="O35" s="26">
        <f t="shared" si="5"/>
        <v>724317</v>
      </c>
      <c r="P35" s="3">
        <f t="shared" si="1"/>
        <v>0.036910399351643766</v>
      </c>
      <c r="Q35" s="19">
        <f t="shared" si="2"/>
        <v>1270836.4</v>
      </c>
      <c r="R35" s="11">
        <f t="shared" si="3"/>
        <v>0.4300470147062203</v>
      </c>
    </row>
    <row r="36" spans="1:18" ht="15.75" customHeight="1">
      <c r="A36" s="2" t="s">
        <v>8</v>
      </c>
      <c r="B36" s="14" t="s">
        <v>78</v>
      </c>
      <c r="C36" s="72">
        <v>143584</v>
      </c>
      <c r="D36" s="5">
        <v>44200</v>
      </c>
      <c r="E36" s="17">
        <v>232907</v>
      </c>
      <c r="F36" s="5">
        <v>0</v>
      </c>
      <c r="G36" s="53">
        <v>431131</v>
      </c>
      <c r="H36" s="19">
        <f t="shared" si="4"/>
        <v>170364.4</v>
      </c>
      <c r="I36" s="18">
        <f t="shared" si="0"/>
        <v>0.007282824455519534</v>
      </c>
      <c r="J36" s="80">
        <v>116880</v>
      </c>
      <c r="K36" s="75">
        <v>0</v>
      </c>
      <c r="L36" s="10">
        <v>0</v>
      </c>
      <c r="M36" s="6">
        <v>49733</v>
      </c>
      <c r="N36" s="83">
        <v>369800</v>
      </c>
      <c r="O36" s="26">
        <f t="shared" si="5"/>
        <v>107282.6</v>
      </c>
      <c r="P36" s="3">
        <f t="shared" si="1"/>
        <v>0.00546700354883657</v>
      </c>
      <c r="Q36" s="19">
        <f t="shared" si="2"/>
        <v>277647</v>
      </c>
      <c r="R36" s="11">
        <f t="shared" si="3"/>
        <v>0.6136007232204922</v>
      </c>
    </row>
    <row r="37" spans="1:18" ht="15.75" customHeight="1">
      <c r="A37" s="2" t="s">
        <v>9</v>
      </c>
      <c r="B37" s="14" t="s">
        <v>79</v>
      </c>
      <c r="C37" s="72">
        <v>68979</v>
      </c>
      <c r="D37" s="5">
        <v>470114</v>
      </c>
      <c r="E37" s="17">
        <v>269872</v>
      </c>
      <c r="F37" s="5">
        <v>98142</v>
      </c>
      <c r="G37" s="53">
        <v>121694</v>
      </c>
      <c r="H37" s="19">
        <f t="shared" si="4"/>
        <v>205760.2</v>
      </c>
      <c r="I37" s="18">
        <f t="shared" si="0"/>
        <v>0.00879594220701385</v>
      </c>
      <c r="J37" s="80">
        <v>0</v>
      </c>
      <c r="K37" s="75">
        <v>0</v>
      </c>
      <c r="L37" s="10">
        <v>224570</v>
      </c>
      <c r="M37" s="6">
        <v>0</v>
      </c>
      <c r="N37" s="83">
        <v>172000</v>
      </c>
      <c r="O37" s="26">
        <f t="shared" si="5"/>
        <v>79314</v>
      </c>
      <c r="P37" s="3">
        <f t="shared" si="1"/>
        <v>0.00404175438955081</v>
      </c>
      <c r="Q37" s="19">
        <f t="shared" si="2"/>
        <v>285074.2</v>
      </c>
      <c r="R37" s="11">
        <f t="shared" si="3"/>
        <v>0.7217776985781246</v>
      </c>
    </row>
    <row r="38" spans="1:18" ht="15.75" customHeight="1">
      <c r="A38" s="2" t="s">
        <v>40</v>
      </c>
      <c r="B38" s="14" t="s">
        <v>4</v>
      </c>
      <c r="C38" s="118"/>
      <c r="D38" s="5">
        <v>324443</v>
      </c>
      <c r="E38" s="17">
        <v>363872</v>
      </c>
      <c r="F38" s="5">
        <v>523500</v>
      </c>
      <c r="G38" s="53">
        <v>156115</v>
      </c>
      <c r="H38" s="19">
        <f>(D38+E38+F38+C38+G38)/4</f>
        <v>341982.5</v>
      </c>
      <c r="I38" s="18">
        <f t="shared" si="0"/>
        <v>0.014619242719486636</v>
      </c>
      <c r="J38" s="119"/>
      <c r="K38" s="75">
        <v>186572</v>
      </c>
      <c r="L38" s="10">
        <v>673474</v>
      </c>
      <c r="M38" s="6">
        <v>354413</v>
      </c>
      <c r="N38" s="83">
        <v>120600</v>
      </c>
      <c r="O38" s="26">
        <f>(K38+L38+M38+J38+N38)/4</f>
        <v>333764.75</v>
      </c>
      <c r="P38" s="3">
        <f t="shared" si="1"/>
        <v>0.01700828533915612</v>
      </c>
      <c r="Q38" s="19">
        <f t="shared" si="2"/>
        <v>675747.25</v>
      </c>
      <c r="R38" s="11">
        <f t="shared" si="3"/>
        <v>0.5060804908935996</v>
      </c>
    </row>
    <row r="39" spans="1:18" ht="15.75" customHeight="1" thickBot="1">
      <c r="A39" s="2" t="s">
        <v>28</v>
      </c>
      <c r="B39" s="127" t="s">
        <v>80</v>
      </c>
      <c r="C39" s="133">
        <v>788087</v>
      </c>
      <c r="D39" s="22">
        <v>655664</v>
      </c>
      <c r="E39" s="22">
        <v>869835</v>
      </c>
      <c r="F39" s="7">
        <v>706667</v>
      </c>
      <c r="G39" s="54">
        <v>261120</v>
      </c>
      <c r="H39" s="19">
        <f t="shared" si="4"/>
        <v>656274.6</v>
      </c>
      <c r="I39" s="38">
        <f t="shared" si="0"/>
        <v>0.02805476206540979</v>
      </c>
      <c r="J39" s="62">
        <v>577002</v>
      </c>
      <c r="K39" s="12">
        <v>569328</v>
      </c>
      <c r="L39" s="12">
        <v>1329015</v>
      </c>
      <c r="M39" s="7">
        <v>552730</v>
      </c>
      <c r="N39" s="130">
        <v>1117127</v>
      </c>
      <c r="O39" s="26">
        <f t="shared" si="5"/>
        <v>829040.4</v>
      </c>
      <c r="P39" s="84">
        <f t="shared" si="1"/>
        <v>0.04224698887730992</v>
      </c>
      <c r="Q39" s="85">
        <f t="shared" si="2"/>
        <v>1485315</v>
      </c>
      <c r="R39" s="86">
        <f t="shared" si="3"/>
        <v>0.44184203350804374</v>
      </c>
    </row>
    <row r="40" spans="2:18" ht="23.25" customHeight="1" thickBot="1">
      <c r="B40" s="16" t="s">
        <v>81</v>
      </c>
      <c r="C40" s="23">
        <f aca="true" t="shared" si="6" ref="C40:Q40">SUM(C7:C39)</f>
        <v>23271285</v>
      </c>
      <c r="D40" s="23">
        <f t="shared" si="6"/>
        <v>22720416</v>
      </c>
      <c r="E40" s="24">
        <f t="shared" si="6"/>
        <v>22425095</v>
      </c>
      <c r="F40" s="24">
        <f t="shared" si="6"/>
        <v>24553656</v>
      </c>
      <c r="G40" s="24">
        <f t="shared" si="6"/>
        <v>23088286</v>
      </c>
      <c r="H40" s="23">
        <f t="shared" si="6"/>
        <v>23392627.55</v>
      </c>
      <c r="I40" s="25">
        <f t="shared" si="6"/>
        <v>0.9999999999999999</v>
      </c>
      <c r="J40" s="29">
        <f t="shared" si="6"/>
        <v>22190891</v>
      </c>
      <c r="K40" s="29">
        <f t="shared" si="6"/>
        <v>19377511</v>
      </c>
      <c r="L40" s="24">
        <f t="shared" si="6"/>
        <v>19819711</v>
      </c>
      <c r="M40" s="24">
        <f t="shared" si="6"/>
        <v>14944613</v>
      </c>
      <c r="N40" s="24">
        <f t="shared" si="6"/>
        <v>21392417</v>
      </c>
      <c r="O40" s="24">
        <f t="shared" si="6"/>
        <v>19623656.55</v>
      </c>
      <c r="P40" s="25">
        <f t="shared" si="6"/>
        <v>1.0000000000000002</v>
      </c>
      <c r="Q40" s="23">
        <f t="shared" si="6"/>
        <v>43016284.10000001</v>
      </c>
      <c r="R40" s="28">
        <f t="shared" si="3"/>
        <v>0.5438086538488338</v>
      </c>
    </row>
    <row r="43" spans="2:3" ht="12">
      <c r="B43" s="1"/>
      <c r="C43" s="1"/>
    </row>
  </sheetData>
  <mergeCells count="13">
    <mergeCell ref="B1:R1"/>
    <mergeCell ref="B3:B4"/>
    <mergeCell ref="B5:B6"/>
    <mergeCell ref="R4:R6"/>
    <mergeCell ref="C3:R3"/>
    <mergeCell ref="Q4:Q6"/>
    <mergeCell ref="C4:I4"/>
    <mergeCell ref="J4:P4"/>
    <mergeCell ref="J5:N5"/>
    <mergeCell ref="O5:P5"/>
    <mergeCell ref="C5:G5"/>
    <mergeCell ref="H5:I5"/>
    <mergeCell ref="D2:R2"/>
  </mergeCells>
  <printOptions gridLines="1" horizontalCentered="1" verticalCentered="1"/>
  <pageMargins left="0.75" right="0.75" top="0.37" bottom="0.7874015748031497" header="0.24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pane xSplit="2" ySplit="2" topLeftCell="F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R1"/>
    </sheetView>
  </sheetViews>
  <sheetFormatPr defaultColWidth="9.140625" defaultRowHeight="12.75"/>
  <cols>
    <col min="1" max="1" width="6.8515625" style="2" customWidth="1"/>
    <col min="2" max="2" width="29.8515625" style="2" customWidth="1"/>
    <col min="3" max="15" width="9.00390625" style="2" customWidth="1"/>
    <col min="16" max="16" width="9.57421875" style="2" customWidth="1"/>
    <col min="17" max="17" width="11.8515625" style="2" customWidth="1"/>
    <col min="18" max="18" width="12.8515625" style="2" customWidth="1"/>
    <col min="19" max="16384" width="9.140625" style="2" customWidth="1"/>
  </cols>
  <sheetData>
    <row r="1" spans="2:18" ht="13.5" thickBot="1">
      <c r="B1" s="156" t="s">
        <v>103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2:18" ht="19.5" customHeight="1" thickBot="1">
      <c r="B2" s="141" t="s">
        <v>41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0"/>
    </row>
    <row r="3" spans="2:18" s="1" customFormat="1" ht="22.5" customHeight="1" thickBot="1">
      <c r="B3" s="142" t="s">
        <v>43</v>
      </c>
      <c r="C3" s="141" t="s">
        <v>82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40"/>
    </row>
    <row r="4" spans="2:18" s="8" customFormat="1" ht="27.75" customHeight="1" thickBot="1">
      <c r="B4" s="143"/>
      <c r="C4" s="152" t="s">
        <v>83</v>
      </c>
      <c r="D4" s="153"/>
      <c r="E4" s="153"/>
      <c r="F4" s="153"/>
      <c r="G4" s="153"/>
      <c r="H4" s="153"/>
      <c r="I4" s="154"/>
      <c r="J4" s="152" t="s">
        <v>85</v>
      </c>
      <c r="K4" s="153"/>
      <c r="L4" s="153"/>
      <c r="M4" s="153"/>
      <c r="N4" s="153"/>
      <c r="O4" s="153"/>
      <c r="P4" s="154"/>
      <c r="Q4" s="149" t="s">
        <v>90</v>
      </c>
      <c r="R4" s="146" t="s">
        <v>91</v>
      </c>
    </row>
    <row r="5" spans="1:18" s="8" customFormat="1" ht="21.75" customHeight="1" thickBot="1">
      <c r="A5" s="120" t="s">
        <v>38</v>
      </c>
      <c r="B5" s="144" t="s">
        <v>52</v>
      </c>
      <c r="C5" s="136" t="s">
        <v>86</v>
      </c>
      <c r="D5" s="138"/>
      <c r="E5" s="138"/>
      <c r="F5" s="138"/>
      <c r="G5" s="138"/>
      <c r="H5" s="136" t="s">
        <v>87</v>
      </c>
      <c r="I5" s="137"/>
      <c r="J5" s="136" t="s">
        <v>86</v>
      </c>
      <c r="K5" s="138"/>
      <c r="L5" s="138"/>
      <c r="M5" s="138"/>
      <c r="N5" s="137"/>
      <c r="O5" s="136" t="s">
        <v>88</v>
      </c>
      <c r="P5" s="137"/>
      <c r="Q5" s="150"/>
      <c r="R5" s="147"/>
    </row>
    <row r="6" spans="1:18" ht="15" customHeight="1" thickBot="1">
      <c r="A6" s="2" t="s">
        <v>18</v>
      </c>
      <c r="B6" s="145"/>
      <c r="C6" s="76">
        <v>2004</v>
      </c>
      <c r="D6" s="76">
        <v>2005</v>
      </c>
      <c r="E6" s="76">
        <v>2006</v>
      </c>
      <c r="F6" s="76">
        <v>2007</v>
      </c>
      <c r="G6" s="78">
        <v>2008</v>
      </c>
      <c r="H6" s="47" t="s">
        <v>89</v>
      </c>
      <c r="I6" s="96" t="s">
        <v>6</v>
      </c>
      <c r="J6" s="100">
        <v>2004</v>
      </c>
      <c r="K6" s="76">
        <v>2005</v>
      </c>
      <c r="L6" s="76">
        <v>2006</v>
      </c>
      <c r="M6" s="76">
        <v>2007</v>
      </c>
      <c r="N6" s="78">
        <v>2008</v>
      </c>
      <c r="O6" s="47" t="s">
        <v>89</v>
      </c>
      <c r="P6" s="96" t="s">
        <v>6</v>
      </c>
      <c r="Q6" s="157"/>
      <c r="R6" s="148"/>
    </row>
    <row r="7" spans="1:18" ht="15" customHeight="1">
      <c r="A7" s="2" t="s">
        <v>29</v>
      </c>
      <c r="B7" s="30" t="s">
        <v>53</v>
      </c>
      <c r="C7" s="124">
        <v>3</v>
      </c>
      <c r="D7" s="17">
        <v>6</v>
      </c>
      <c r="E7" s="5">
        <v>9</v>
      </c>
      <c r="F7" s="5">
        <v>6</v>
      </c>
      <c r="G7" s="79">
        <v>7</v>
      </c>
      <c r="H7" s="102">
        <f>(D7+E7+F7+C7+G7)/5</f>
        <v>6.2</v>
      </c>
      <c r="I7" s="18">
        <f aca="true" t="shared" si="0" ref="I7:I39">H7/$H$40</f>
        <v>0.04180714767363453</v>
      </c>
      <c r="J7" s="115">
        <v>5</v>
      </c>
      <c r="K7" s="5">
        <v>4</v>
      </c>
      <c r="L7" s="5">
        <v>3</v>
      </c>
      <c r="M7" s="5">
        <v>4</v>
      </c>
      <c r="N7" s="9">
        <v>5</v>
      </c>
      <c r="O7" s="114">
        <f>(K7+L7+M7+J7+N7)/5</f>
        <v>4.2</v>
      </c>
      <c r="P7" s="3">
        <f aca="true" t="shared" si="1" ref="P7:P39">O7/$O$40</f>
        <v>0.03314917127071823</v>
      </c>
      <c r="Q7" s="110">
        <f aca="true" t="shared" si="2" ref="Q7:Q39">H7+O7</f>
        <v>10.4</v>
      </c>
      <c r="R7" s="11">
        <f aca="true" t="shared" si="3" ref="R7:R40">H7/Q7</f>
        <v>0.5961538461538461</v>
      </c>
    </row>
    <row r="8" spans="1:18" ht="15" customHeight="1">
      <c r="A8" s="2" t="s">
        <v>26</v>
      </c>
      <c r="B8" s="32" t="s">
        <v>54</v>
      </c>
      <c r="C8" s="97">
        <v>10</v>
      </c>
      <c r="D8" s="17">
        <v>14</v>
      </c>
      <c r="E8" s="5">
        <v>8</v>
      </c>
      <c r="F8" s="5">
        <v>14</v>
      </c>
      <c r="G8" s="79">
        <v>15</v>
      </c>
      <c r="H8" s="102">
        <f aca="true" t="shared" si="4" ref="H8:H39">(D8+E8+F8+C8+G8)/5</f>
        <v>12.2</v>
      </c>
      <c r="I8" s="18">
        <f t="shared" si="0"/>
        <v>0.08226567768037761</v>
      </c>
      <c r="J8" s="103">
        <v>17</v>
      </c>
      <c r="K8" s="5">
        <v>7</v>
      </c>
      <c r="L8" s="5">
        <v>14</v>
      </c>
      <c r="M8" s="5">
        <v>11</v>
      </c>
      <c r="N8" s="9">
        <v>11</v>
      </c>
      <c r="O8" s="114">
        <f aca="true" t="shared" si="5" ref="O8:O39">(K8+L8+M8+J8+N8)/5</f>
        <v>12</v>
      </c>
      <c r="P8" s="3">
        <f t="shared" si="1"/>
        <v>0.09471191791633779</v>
      </c>
      <c r="Q8" s="110">
        <f t="shared" si="2"/>
        <v>24.2</v>
      </c>
      <c r="R8" s="11">
        <f t="shared" si="3"/>
        <v>0.5041322314049587</v>
      </c>
    </row>
    <row r="9" spans="1:18" ht="15" customHeight="1">
      <c r="A9" s="2" t="s">
        <v>39</v>
      </c>
      <c r="B9" s="32" t="s">
        <v>55</v>
      </c>
      <c r="C9" s="97">
        <v>0</v>
      </c>
      <c r="D9" s="17">
        <v>4</v>
      </c>
      <c r="E9" s="5">
        <v>3</v>
      </c>
      <c r="F9" s="5">
        <v>2</v>
      </c>
      <c r="G9" s="79">
        <v>3</v>
      </c>
      <c r="H9" s="102">
        <f t="shared" si="4"/>
        <v>2.4</v>
      </c>
      <c r="I9" s="18">
        <f t="shared" si="0"/>
        <v>0.016183412002697236</v>
      </c>
      <c r="J9" s="103">
        <v>4</v>
      </c>
      <c r="K9" s="5">
        <v>2</v>
      </c>
      <c r="L9" s="5">
        <v>1</v>
      </c>
      <c r="M9" s="5">
        <v>0</v>
      </c>
      <c r="N9" s="9">
        <v>0</v>
      </c>
      <c r="O9" s="114">
        <f t="shared" si="5"/>
        <v>1.4</v>
      </c>
      <c r="P9" s="3">
        <f t="shared" si="1"/>
        <v>0.011049723756906075</v>
      </c>
      <c r="Q9" s="110">
        <f t="shared" si="2"/>
        <v>3.8</v>
      </c>
      <c r="R9" s="11">
        <f t="shared" si="3"/>
        <v>0.631578947368421</v>
      </c>
    </row>
    <row r="10" spans="1:18" ht="15" customHeight="1">
      <c r="A10" s="2" t="s">
        <v>31</v>
      </c>
      <c r="B10" s="32" t="s">
        <v>56</v>
      </c>
      <c r="C10" s="122"/>
      <c r="D10" s="17">
        <v>0</v>
      </c>
      <c r="E10" s="5">
        <v>1</v>
      </c>
      <c r="F10" s="5">
        <v>3</v>
      </c>
      <c r="G10" s="79">
        <v>3</v>
      </c>
      <c r="H10" s="102">
        <f>(D10+E10+F10+C10+G10)/4</f>
        <v>1.75</v>
      </c>
      <c r="I10" s="18">
        <f t="shared" si="0"/>
        <v>0.01180040458530007</v>
      </c>
      <c r="J10" s="116"/>
      <c r="K10" s="5">
        <v>0</v>
      </c>
      <c r="L10" s="5">
        <v>0</v>
      </c>
      <c r="M10" s="5">
        <v>0</v>
      </c>
      <c r="N10" s="9">
        <v>1</v>
      </c>
      <c r="O10" s="114">
        <f>(K10+L10+M10+J10+N10)/4</f>
        <v>0.25</v>
      </c>
      <c r="P10" s="3">
        <f t="shared" si="1"/>
        <v>0.0019731649565903706</v>
      </c>
      <c r="Q10" s="110">
        <f t="shared" si="2"/>
        <v>2</v>
      </c>
      <c r="R10" s="11">
        <f t="shared" si="3"/>
        <v>0.875</v>
      </c>
    </row>
    <row r="11" spans="1:18" ht="15" customHeight="1">
      <c r="A11" s="2" t="s">
        <v>14</v>
      </c>
      <c r="B11" s="33" t="s">
        <v>57</v>
      </c>
      <c r="C11" s="99">
        <v>1</v>
      </c>
      <c r="D11" s="17">
        <v>3</v>
      </c>
      <c r="E11" s="5">
        <v>4</v>
      </c>
      <c r="F11" s="5">
        <v>3</v>
      </c>
      <c r="G11" s="79">
        <v>5</v>
      </c>
      <c r="H11" s="102">
        <f t="shared" si="4"/>
        <v>3.2</v>
      </c>
      <c r="I11" s="18">
        <f t="shared" si="0"/>
        <v>0.021577882670262984</v>
      </c>
      <c r="J11" s="103">
        <v>6</v>
      </c>
      <c r="K11" s="6">
        <v>5</v>
      </c>
      <c r="L11" s="6">
        <v>6</v>
      </c>
      <c r="M11" s="6">
        <v>4</v>
      </c>
      <c r="N11" s="10">
        <v>6</v>
      </c>
      <c r="O11" s="114">
        <f t="shared" si="5"/>
        <v>5.4</v>
      </c>
      <c r="P11" s="3">
        <f t="shared" si="1"/>
        <v>0.04262036306235201</v>
      </c>
      <c r="Q11" s="110">
        <f t="shared" si="2"/>
        <v>8.600000000000001</v>
      </c>
      <c r="R11" s="11">
        <f t="shared" si="3"/>
        <v>0.3720930232558139</v>
      </c>
    </row>
    <row r="12" spans="1:18" ht="15" customHeight="1">
      <c r="A12" s="2" t="s">
        <v>16</v>
      </c>
      <c r="B12" s="32" t="s">
        <v>58</v>
      </c>
      <c r="C12" s="97">
        <v>1</v>
      </c>
      <c r="D12" s="17">
        <v>0</v>
      </c>
      <c r="E12" s="5">
        <v>1</v>
      </c>
      <c r="F12" s="5">
        <v>0</v>
      </c>
      <c r="G12" s="79">
        <v>0</v>
      </c>
      <c r="H12" s="102">
        <f t="shared" si="4"/>
        <v>0.4</v>
      </c>
      <c r="I12" s="18">
        <f t="shared" si="0"/>
        <v>0.002697235333782873</v>
      </c>
      <c r="J12" s="103">
        <v>0</v>
      </c>
      <c r="K12" s="5">
        <v>1</v>
      </c>
      <c r="L12" s="5">
        <v>1</v>
      </c>
      <c r="M12" s="5">
        <v>0</v>
      </c>
      <c r="N12" s="9">
        <v>0</v>
      </c>
      <c r="O12" s="114">
        <f t="shared" si="5"/>
        <v>0.4</v>
      </c>
      <c r="P12" s="3">
        <f t="shared" si="1"/>
        <v>0.003157063930544593</v>
      </c>
      <c r="Q12" s="110">
        <f t="shared" si="2"/>
        <v>0.8</v>
      </c>
      <c r="R12" s="11">
        <f t="shared" si="3"/>
        <v>0.5</v>
      </c>
    </row>
    <row r="13" spans="1:18" ht="15" customHeight="1">
      <c r="A13" s="2" t="s">
        <v>17</v>
      </c>
      <c r="B13" s="32" t="s">
        <v>59</v>
      </c>
      <c r="C13" s="97">
        <v>1</v>
      </c>
      <c r="D13" s="17">
        <v>3</v>
      </c>
      <c r="E13" s="5">
        <v>2</v>
      </c>
      <c r="F13" s="5">
        <v>4</v>
      </c>
      <c r="G13" s="79">
        <v>2</v>
      </c>
      <c r="H13" s="102">
        <f t="shared" si="4"/>
        <v>2.4</v>
      </c>
      <c r="I13" s="18">
        <f t="shared" si="0"/>
        <v>0.016183412002697236</v>
      </c>
      <c r="J13" s="103">
        <v>1</v>
      </c>
      <c r="K13" s="6">
        <v>0</v>
      </c>
      <c r="L13" s="6">
        <v>2</v>
      </c>
      <c r="M13" s="6">
        <v>2</v>
      </c>
      <c r="N13" s="10">
        <v>3</v>
      </c>
      <c r="O13" s="114">
        <f t="shared" si="5"/>
        <v>1.6</v>
      </c>
      <c r="P13" s="3">
        <f t="shared" si="1"/>
        <v>0.012628255722178372</v>
      </c>
      <c r="Q13" s="110">
        <f t="shared" si="2"/>
        <v>4</v>
      </c>
      <c r="R13" s="11">
        <f t="shared" si="3"/>
        <v>0.6</v>
      </c>
    </row>
    <row r="14" spans="1:18" ht="15" customHeight="1">
      <c r="A14" s="2" t="s">
        <v>10</v>
      </c>
      <c r="B14" s="32" t="s">
        <v>60</v>
      </c>
      <c r="C14" s="97">
        <v>22</v>
      </c>
      <c r="D14" s="17">
        <v>20</v>
      </c>
      <c r="E14" s="5">
        <v>19</v>
      </c>
      <c r="F14" s="5">
        <v>25</v>
      </c>
      <c r="G14" s="79">
        <v>19</v>
      </c>
      <c r="H14" s="102">
        <f t="shared" si="4"/>
        <v>21</v>
      </c>
      <c r="I14" s="18">
        <f t="shared" si="0"/>
        <v>0.14160485502360082</v>
      </c>
      <c r="J14" s="103">
        <v>17</v>
      </c>
      <c r="K14" s="5">
        <v>13</v>
      </c>
      <c r="L14" s="5">
        <v>13</v>
      </c>
      <c r="M14" s="5">
        <v>14</v>
      </c>
      <c r="N14" s="9">
        <v>20</v>
      </c>
      <c r="O14" s="114">
        <f t="shared" si="5"/>
        <v>15.4</v>
      </c>
      <c r="P14" s="3">
        <f t="shared" si="1"/>
        <v>0.12154696132596683</v>
      </c>
      <c r="Q14" s="110">
        <f t="shared" si="2"/>
        <v>36.4</v>
      </c>
      <c r="R14" s="11">
        <f t="shared" si="3"/>
        <v>0.576923076923077</v>
      </c>
    </row>
    <row r="15" spans="1:18" ht="15" customHeight="1">
      <c r="A15" s="2" t="s">
        <v>11</v>
      </c>
      <c r="B15" s="32" t="s">
        <v>61</v>
      </c>
      <c r="C15" s="97">
        <v>7</v>
      </c>
      <c r="D15" s="17">
        <v>4</v>
      </c>
      <c r="E15" s="5">
        <v>5</v>
      </c>
      <c r="F15" s="5">
        <v>4</v>
      </c>
      <c r="G15" s="79">
        <v>2</v>
      </c>
      <c r="H15" s="102">
        <f t="shared" si="4"/>
        <v>4.4</v>
      </c>
      <c r="I15" s="18">
        <f t="shared" si="0"/>
        <v>0.029669588671611603</v>
      </c>
      <c r="J15" s="115">
        <v>4</v>
      </c>
      <c r="K15" s="5">
        <v>5</v>
      </c>
      <c r="L15" s="5">
        <v>5</v>
      </c>
      <c r="M15" s="5">
        <v>1</v>
      </c>
      <c r="N15" s="9">
        <v>3</v>
      </c>
      <c r="O15" s="114">
        <f t="shared" si="5"/>
        <v>3.6</v>
      </c>
      <c r="P15" s="3">
        <f t="shared" si="1"/>
        <v>0.02841357537490134</v>
      </c>
      <c r="Q15" s="110">
        <f t="shared" si="2"/>
        <v>8</v>
      </c>
      <c r="R15" s="11">
        <f t="shared" si="3"/>
        <v>0.55</v>
      </c>
    </row>
    <row r="16" spans="1:18" ht="15" customHeight="1">
      <c r="A16" s="2" t="s">
        <v>24</v>
      </c>
      <c r="B16" s="35" t="s">
        <v>62</v>
      </c>
      <c r="C16" s="123">
        <v>1</v>
      </c>
      <c r="D16" s="17">
        <v>1</v>
      </c>
      <c r="E16" s="5">
        <v>1</v>
      </c>
      <c r="F16" s="5">
        <v>1</v>
      </c>
      <c r="G16" s="79">
        <v>1</v>
      </c>
      <c r="H16" s="102">
        <f t="shared" si="4"/>
        <v>1</v>
      </c>
      <c r="I16" s="18">
        <f t="shared" si="0"/>
        <v>0.006743088334457182</v>
      </c>
      <c r="J16" s="103">
        <v>1</v>
      </c>
      <c r="K16" s="6">
        <v>0</v>
      </c>
      <c r="L16" s="6">
        <v>0</v>
      </c>
      <c r="M16" s="6">
        <v>1</v>
      </c>
      <c r="N16" s="10">
        <v>1</v>
      </c>
      <c r="O16" s="114">
        <f t="shared" si="5"/>
        <v>0.6</v>
      </c>
      <c r="P16" s="3">
        <f t="shared" si="1"/>
        <v>0.00473559589581689</v>
      </c>
      <c r="Q16" s="110">
        <f t="shared" si="2"/>
        <v>1.6</v>
      </c>
      <c r="R16" s="11">
        <f t="shared" si="3"/>
        <v>0.625</v>
      </c>
    </row>
    <row r="17" spans="1:18" ht="15" customHeight="1">
      <c r="A17" s="2" t="s">
        <v>34</v>
      </c>
      <c r="B17" s="32" t="s">
        <v>63</v>
      </c>
      <c r="C17" s="97">
        <v>10</v>
      </c>
      <c r="D17" s="17">
        <v>6</v>
      </c>
      <c r="E17" s="5">
        <v>9</v>
      </c>
      <c r="F17" s="5">
        <v>2</v>
      </c>
      <c r="G17" s="79">
        <v>7</v>
      </c>
      <c r="H17" s="102">
        <f t="shared" si="4"/>
        <v>6.8</v>
      </c>
      <c r="I17" s="18">
        <f t="shared" si="0"/>
        <v>0.045853000674308836</v>
      </c>
      <c r="J17" s="103">
        <v>10</v>
      </c>
      <c r="K17" s="5">
        <v>5</v>
      </c>
      <c r="L17" s="5">
        <v>3</v>
      </c>
      <c r="M17" s="5">
        <v>7</v>
      </c>
      <c r="N17" s="9">
        <v>8</v>
      </c>
      <c r="O17" s="114">
        <f t="shared" si="5"/>
        <v>6.6</v>
      </c>
      <c r="P17" s="3">
        <f t="shared" si="1"/>
        <v>0.05209155485398578</v>
      </c>
      <c r="Q17" s="110">
        <f t="shared" si="2"/>
        <v>13.399999999999999</v>
      </c>
      <c r="R17" s="11">
        <f t="shared" si="3"/>
        <v>0.5074626865671642</v>
      </c>
    </row>
    <row r="18" spans="1:18" ht="15" customHeight="1">
      <c r="A18" s="2" t="s">
        <v>22</v>
      </c>
      <c r="B18" s="31" t="s">
        <v>64</v>
      </c>
      <c r="C18" s="98">
        <v>0</v>
      </c>
      <c r="D18" s="20">
        <v>3</v>
      </c>
      <c r="E18" s="4">
        <v>3</v>
      </c>
      <c r="F18" s="4">
        <v>1</v>
      </c>
      <c r="G18" s="9">
        <v>2</v>
      </c>
      <c r="H18" s="102">
        <f t="shared" si="4"/>
        <v>1.8</v>
      </c>
      <c r="I18" s="11">
        <f t="shared" si="0"/>
        <v>0.012137559002022928</v>
      </c>
      <c r="J18" s="104">
        <v>3</v>
      </c>
      <c r="K18" s="4">
        <v>1</v>
      </c>
      <c r="L18" s="4">
        <v>5</v>
      </c>
      <c r="M18" s="4">
        <v>2</v>
      </c>
      <c r="N18" s="9">
        <v>3</v>
      </c>
      <c r="O18" s="114">
        <f t="shared" si="5"/>
        <v>2.8</v>
      </c>
      <c r="P18" s="3">
        <f t="shared" si="1"/>
        <v>0.02209944751381215</v>
      </c>
      <c r="Q18" s="110">
        <f t="shared" si="2"/>
        <v>4.6</v>
      </c>
      <c r="R18" s="11">
        <f t="shared" si="3"/>
        <v>0.391304347826087</v>
      </c>
    </row>
    <row r="19" spans="1:18" ht="15" customHeight="1">
      <c r="A19" s="2" t="s">
        <v>35</v>
      </c>
      <c r="B19" s="32" t="s">
        <v>0</v>
      </c>
      <c r="C19" s="97">
        <v>27</v>
      </c>
      <c r="D19" s="17">
        <v>28</v>
      </c>
      <c r="E19" s="5">
        <v>23</v>
      </c>
      <c r="F19" s="5">
        <v>35</v>
      </c>
      <c r="G19" s="79">
        <v>25</v>
      </c>
      <c r="H19" s="102">
        <f t="shared" si="4"/>
        <v>27.6</v>
      </c>
      <c r="I19" s="18">
        <f t="shared" si="0"/>
        <v>0.18610923803101823</v>
      </c>
      <c r="J19" s="103">
        <v>26</v>
      </c>
      <c r="K19" s="6">
        <v>26</v>
      </c>
      <c r="L19" s="6">
        <v>19</v>
      </c>
      <c r="M19" s="6">
        <v>19</v>
      </c>
      <c r="N19" s="10">
        <v>25</v>
      </c>
      <c r="O19" s="114">
        <f t="shared" si="5"/>
        <v>23</v>
      </c>
      <c r="P19" s="3">
        <f t="shared" si="1"/>
        <v>0.1815311760063141</v>
      </c>
      <c r="Q19" s="110">
        <f t="shared" si="2"/>
        <v>50.6</v>
      </c>
      <c r="R19" s="11">
        <f t="shared" si="3"/>
        <v>0.5454545454545454</v>
      </c>
    </row>
    <row r="20" spans="1:18" ht="15" customHeight="1">
      <c r="A20" s="2" t="s">
        <v>12</v>
      </c>
      <c r="B20" s="32" t="s">
        <v>65</v>
      </c>
      <c r="C20" s="97">
        <v>3</v>
      </c>
      <c r="D20" s="17">
        <v>1</v>
      </c>
      <c r="E20" s="5">
        <v>3</v>
      </c>
      <c r="F20" s="5">
        <v>5</v>
      </c>
      <c r="G20" s="79">
        <v>0</v>
      </c>
      <c r="H20" s="102">
        <f t="shared" si="4"/>
        <v>2.4</v>
      </c>
      <c r="I20" s="18">
        <f t="shared" si="0"/>
        <v>0.016183412002697236</v>
      </c>
      <c r="J20" s="103">
        <v>5</v>
      </c>
      <c r="K20" s="6">
        <v>5</v>
      </c>
      <c r="L20" s="6">
        <v>5</v>
      </c>
      <c r="M20" s="6">
        <v>0</v>
      </c>
      <c r="N20" s="10">
        <v>5</v>
      </c>
      <c r="O20" s="114">
        <f t="shared" si="5"/>
        <v>4</v>
      </c>
      <c r="P20" s="3">
        <f t="shared" si="1"/>
        <v>0.03157063930544593</v>
      </c>
      <c r="Q20" s="110">
        <f t="shared" si="2"/>
        <v>6.4</v>
      </c>
      <c r="R20" s="11">
        <f t="shared" si="3"/>
        <v>0.37499999999999994</v>
      </c>
    </row>
    <row r="21" spans="1:18" ht="15" customHeight="1">
      <c r="A21" s="2" t="s">
        <v>21</v>
      </c>
      <c r="B21" s="32" t="s">
        <v>66</v>
      </c>
      <c r="C21" s="97">
        <v>2</v>
      </c>
      <c r="D21" s="17">
        <v>1</v>
      </c>
      <c r="E21" s="5">
        <v>1</v>
      </c>
      <c r="F21" s="5">
        <v>1</v>
      </c>
      <c r="G21" s="79">
        <v>3</v>
      </c>
      <c r="H21" s="102">
        <f t="shared" si="4"/>
        <v>1.6</v>
      </c>
      <c r="I21" s="18">
        <f t="shared" si="0"/>
        <v>0.010788941335131492</v>
      </c>
      <c r="J21" s="103">
        <v>0</v>
      </c>
      <c r="K21" s="5">
        <v>0</v>
      </c>
      <c r="L21" s="5">
        <v>1</v>
      </c>
      <c r="M21" s="5">
        <v>0</v>
      </c>
      <c r="N21" s="9">
        <v>1</v>
      </c>
      <c r="O21" s="114">
        <f t="shared" si="5"/>
        <v>0.4</v>
      </c>
      <c r="P21" s="3">
        <f t="shared" si="1"/>
        <v>0.003157063930544593</v>
      </c>
      <c r="Q21" s="110">
        <f t="shared" si="2"/>
        <v>2</v>
      </c>
      <c r="R21" s="11">
        <f t="shared" si="3"/>
        <v>0.8</v>
      </c>
    </row>
    <row r="22" spans="1:18" ht="15" customHeight="1">
      <c r="A22" s="2" t="s">
        <v>13</v>
      </c>
      <c r="B22" s="32" t="s">
        <v>67</v>
      </c>
      <c r="C22" s="97">
        <v>3</v>
      </c>
      <c r="D22" s="17">
        <v>5</v>
      </c>
      <c r="E22" s="5">
        <v>5</v>
      </c>
      <c r="F22" s="5">
        <v>4</v>
      </c>
      <c r="G22" s="79">
        <v>5</v>
      </c>
      <c r="H22" s="102">
        <f t="shared" si="4"/>
        <v>4.4</v>
      </c>
      <c r="I22" s="18">
        <f t="shared" si="0"/>
        <v>0.029669588671611603</v>
      </c>
      <c r="J22" s="103">
        <v>3</v>
      </c>
      <c r="K22" s="6">
        <v>6</v>
      </c>
      <c r="L22" s="6">
        <v>2</v>
      </c>
      <c r="M22" s="6">
        <v>3</v>
      </c>
      <c r="N22" s="10">
        <v>4</v>
      </c>
      <c r="O22" s="114">
        <f t="shared" si="5"/>
        <v>3.6</v>
      </c>
      <c r="P22" s="3">
        <f t="shared" si="1"/>
        <v>0.02841357537490134</v>
      </c>
      <c r="Q22" s="110">
        <f t="shared" si="2"/>
        <v>8</v>
      </c>
      <c r="R22" s="11">
        <f t="shared" si="3"/>
        <v>0.55</v>
      </c>
    </row>
    <row r="23" spans="1:18" ht="15" customHeight="1">
      <c r="A23" s="2" t="s">
        <v>20</v>
      </c>
      <c r="B23" s="32" t="s">
        <v>68</v>
      </c>
      <c r="C23" s="97">
        <v>2</v>
      </c>
      <c r="D23" s="17">
        <v>3</v>
      </c>
      <c r="E23" s="5">
        <v>4</v>
      </c>
      <c r="F23" s="5">
        <v>2</v>
      </c>
      <c r="G23" s="79">
        <v>3</v>
      </c>
      <c r="H23" s="102">
        <f t="shared" si="4"/>
        <v>2.8</v>
      </c>
      <c r="I23" s="18">
        <f t="shared" si="0"/>
        <v>0.018880647336480108</v>
      </c>
      <c r="J23" s="103">
        <v>0</v>
      </c>
      <c r="K23" s="6">
        <v>1</v>
      </c>
      <c r="L23" s="6">
        <v>0</v>
      </c>
      <c r="M23" s="6">
        <v>3</v>
      </c>
      <c r="N23" s="10">
        <v>1</v>
      </c>
      <c r="O23" s="114">
        <f t="shared" si="5"/>
        <v>1</v>
      </c>
      <c r="P23" s="3">
        <f t="shared" si="1"/>
        <v>0.007892659826361483</v>
      </c>
      <c r="Q23" s="110">
        <f t="shared" si="2"/>
        <v>3.8</v>
      </c>
      <c r="R23" s="11">
        <f t="shared" si="3"/>
        <v>0.7368421052631579</v>
      </c>
    </row>
    <row r="24" spans="1:18" ht="15" customHeight="1">
      <c r="A24" s="2" t="s">
        <v>25</v>
      </c>
      <c r="B24" s="32" t="s">
        <v>69</v>
      </c>
      <c r="C24" s="97">
        <v>1</v>
      </c>
      <c r="D24" s="17">
        <v>0</v>
      </c>
      <c r="E24" s="5">
        <v>1</v>
      </c>
      <c r="F24" s="5">
        <v>1</v>
      </c>
      <c r="G24" s="79">
        <v>2</v>
      </c>
      <c r="H24" s="102">
        <f t="shared" si="4"/>
        <v>1</v>
      </c>
      <c r="I24" s="18">
        <f t="shared" si="0"/>
        <v>0.006743088334457182</v>
      </c>
      <c r="J24" s="103">
        <v>0</v>
      </c>
      <c r="K24" s="6">
        <v>0</v>
      </c>
      <c r="L24" s="6">
        <v>2</v>
      </c>
      <c r="M24" s="6">
        <v>0</v>
      </c>
      <c r="N24" s="10">
        <v>0</v>
      </c>
      <c r="O24" s="114">
        <f t="shared" si="5"/>
        <v>0.4</v>
      </c>
      <c r="P24" s="3">
        <f t="shared" si="1"/>
        <v>0.003157063930544593</v>
      </c>
      <c r="Q24" s="110">
        <f t="shared" si="2"/>
        <v>1.4</v>
      </c>
      <c r="R24" s="11">
        <f t="shared" si="3"/>
        <v>0.7142857142857143</v>
      </c>
    </row>
    <row r="25" spans="1:18" ht="15" customHeight="1">
      <c r="A25" s="2" t="s">
        <v>37</v>
      </c>
      <c r="B25" s="32" t="s">
        <v>70</v>
      </c>
      <c r="C25" s="97">
        <v>12</v>
      </c>
      <c r="D25" s="17">
        <v>11</v>
      </c>
      <c r="E25" s="5">
        <v>14</v>
      </c>
      <c r="F25" s="5">
        <v>12</v>
      </c>
      <c r="G25" s="79">
        <v>10</v>
      </c>
      <c r="H25" s="102">
        <f t="shared" si="4"/>
        <v>11.8</v>
      </c>
      <c r="I25" s="18">
        <f t="shared" si="0"/>
        <v>0.07956844234659476</v>
      </c>
      <c r="J25" s="103">
        <v>10</v>
      </c>
      <c r="K25" s="6">
        <v>9</v>
      </c>
      <c r="L25" s="6">
        <v>10</v>
      </c>
      <c r="M25" s="6">
        <v>4</v>
      </c>
      <c r="N25" s="10">
        <v>7</v>
      </c>
      <c r="O25" s="114">
        <f t="shared" si="5"/>
        <v>8</v>
      </c>
      <c r="P25" s="3">
        <f t="shared" si="1"/>
        <v>0.06314127861089186</v>
      </c>
      <c r="Q25" s="110">
        <f t="shared" si="2"/>
        <v>19.8</v>
      </c>
      <c r="R25" s="11">
        <f t="shared" si="3"/>
        <v>0.595959595959596</v>
      </c>
    </row>
    <row r="26" spans="1:18" ht="15" customHeight="1">
      <c r="A26" s="2" t="s">
        <v>32</v>
      </c>
      <c r="B26" s="32" t="s">
        <v>71</v>
      </c>
      <c r="C26" s="94"/>
      <c r="D26" s="119"/>
      <c r="E26" s="125"/>
      <c r="F26" s="5">
        <v>0</v>
      </c>
      <c r="G26" s="79">
        <v>2</v>
      </c>
      <c r="H26" s="102">
        <f>(D26+E26+F26+C26+G26)/2</f>
        <v>1</v>
      </c>
      <c r="I26" s="18">
        <f t="shared" si="0"/>
        <v>0.006743088334457182</v>
      </c>
      <c r="J26" s="116"/>
      <c r="K26" s="125"/>
      <c r="L26" s="125"/>
      <c r="M26" s="6">
        <v>1</v>
      </c>
      <c r="N26" s="10">
        <v>0</v>
      </c>
      <c r="O26" s="114">
        <f>(K26+L26+M26+J26+N26)/2</f>
        <v>0.5</v>
      </c>
      <c r="P26" s="3">
        <f t="shared" si="1"/>
        <v>0.003946329913180741</v>
      </c>
      <c r="Q26" s="110">
        <f t="shared" si="2"/>
        <v>1.5</v>
      </c>
      <c r="R26" s="11">
        <f t="shared" si="3"/>
        <v>0.6666666666666666</v>
      </c>
    </row>
    <row r="27" spans="1:18" ht="15" customHeight="1">
      <c r="A27" s="2" t="s">
        <v>27</v>
      </c>
      <c r="B27" s="32" t="s">
        <v>2</v>
      </c>
      <c r="C27" s="97">
        <v>2</v>
      </c>
      <c r="D27" s="17">
        <v>4</v>
      </c>
      <c r="E27" s="5">
        <v>1</v>
      </c>
      <c r="F27" s="5">
        <v>2</v>
      </c>
      <c r="G27" s="79">
        <v>2</v>
      </c>
      <c r="H27" s="102">
        <f t="shared" si="4"/>
        <v>2.2</v>
      </c>
      <c r="I27" s="18">
        <f t="shared" si="0"/>
        <v>0.014834794335805802</v>
      </c>
      <c r="J27" s="103">
        <v>2</v>
      </c>
      <c r="K27" s="6">
        <v>3</v>
      </c>
      <c r="L27" s="6">
        <v>3</v>
      </c>
      <c r="M27" s="6">
        <v>5</v>
      </c>
      <c r="N27" s="10">
        <v>4</v>
      </c>
      <c r="O27" s="114">
        <f t="shared" si="5"/>
        <v>3.4</v>
      </c>
      <c r="P27" s="3">
        <f t="shared" si="1"/>
        <v>0.026835043409629042</v>
      </c>
      <c r="Q27" s="110">
        <f t="shared" si="2"/>
        <v>5.6</v>
      </c>
      <c r="R27" s="11">
        <f t="shared" si="3"/>
        <v>0.3928571428571429</v>
      </c>
    </row>
    <row r="28" spans="1:18" ht="15" customHeight="1">
      <c r="A28" s="2" t="s">
        <v>7</v>
      </c>
      <c r="B28" s="32" t="s">
        <v>72</v>
      </c>
      <c r="C28" s="97">
        <v>3</v>
      </c>
      <c r="D28" s="17">
        <v>1</v>
      </c>
      <c r="E28" s="5">
        <v>0</v>
      </c>
      <c r="F28" s="5">
        <v>1</v>
      </c>
      <c r="G28" s="79">
        <v>1</v>
      </c>
      <c r="H28" s="102">
        <f t="shared" si="4"/>
        <v>1.2</v>
      </c>
      <c r="I28" s="18">
        <f t="shared" si="0"/>
        <v>0.008091706001348618</v>
      </c>
      <c r="J28" s="103">
        <v>0</v>
      </c>
      <c r="K28" s="6">
        <v>0</v>
      </c>
      <c r="L28" s="6">
        <v>0</v>
      </c>
      <c r="M28" s="6">
        <v>2</v>
      </c>
      <c r="N28" s="10">
        <v>1</v>
      </c>
      <c r="O28" s="114">
        <f t="shared" si="5"/>
        <v>0.6</v>
      </c>
      <c r="P28" s="3">
        <f t="shared" si="1"/>
        <v>0.00473559589581689</v>
      </c>
      <c r="Q28" s="110">
        <f t="shared" si="2"/>
        <v>1.7999999999999998</v>
      </c>
      <c r="R28" s="11">
        <f t="shared" si="3"/>
        <v>0.6666666666666667</v>
      </c>
    </row>
    <row r="29" spans="1:18" ht="15" customHeight="1">
      <c r="A29" s="2" t="s">
        <v>30</v>
      </c>
      <c r="B29" s="32" t="s">
        <v>1</v>
      </c>
      <c r="C29" s="97">
        <v>2</v>
      </c>
      <c r="D29" s="17">
        <v>1</v>
      </c>
      <c r="E29" s="5">
        <v>1</v>
      </c>
      <c r="F29" s="5">
        <v>1</v>
      </c>
      <c r="G29" s="79">
        <v>1</v>
      </c>
      <c r="H29" s="102">
        <f t="shared" si="4"/>
        <v>1.2</v>
      </c>
      <c r="I29" s="18">
        <f t="shared" si="0"/>
        <v>0.008091706001348618</v>
      </c>
      <c r="J29" s="103">
        <v>0</v>
      </c>
      <c r="K29" s="6">
        <v>0</v>
      </c>
      <c r="L29" s="6">
        <v>0</v>
      </c>
      <c r="M29" s="6">
        <v>2</v>
      </c>
      <c r="N29" s="10">
        <v>0</v>
      </c>
      <c r="O29" s="114">
        <f t="shared" si="5"/>
        <v>0.4</v>
      </c>
      <c r="P29" s="3">
        <f t="shared" si="1"/>
        <v>0.003157063930544593</v>
      </c>
      <c r="Q29" s="110">
        <f t="shared" si="2"/>
        <v>1.6</v>
      </c>
      <c r="R29" s="11">
        <f t="shared" si="3"/>
        <v>0.7499999999999999</v>
      </c>
    </row>
    <row r="30" spans="1:18" ht="15" customHeight="1">
      <c r="A30" s="2" t="s">
        <v>23</v>
      </c>
      <c r="B30" s="32" t="s">
        <v>73</v>
      </c>
      <c r="C30" s="97">
        <v>3</v>
      </c>
      <c r="D30" s="17">
        <v>3</v>
      </c>
      <c r="E30" s="5">
        <v>2</v>
      </c>
      <c r="F30" s="5">
        <v>3</v>
      </c>
      <c r="G30" s="79">
        <v>6</v>
      </c>
      <c r="H30" s="102">
        <f t="shared" si="4"/>
        <v>3.4</v>
      </c>
      <c r="I30" s="18">
        <f t="shared" si="0"/>
        <v>0.022926500337154418</v>
      </c>
      <c r="J30" s="103">
        <v>6</v>
      </c>
      <c r="K30" s="6">
        <v>4</v>
      </c>
      <c r="L30" s="6">
        <v>5</v>
      </c>
      <c r="M30" s="6">
        <v>4</v>
      </c>
      <c r="N30" s="10">
        <v>3</v>
      </c>
      <c r="O30" s="114">
        <f t="shared" si="5"/>
        <v>4.4</v>
      </c>
      <c r="P30" s="3">
        <f t="shared" si="1"/>
        <v>0.034727703235990524</v>
      </c>
      <c r="Q30" s="110">
        <f t="shared" si="2"/>
        <v>7.800000000000001</v>
      </c>
      <c r="R30" s="11">
        <f t="shared" si="3"/>
        <v>0.43589743589743585</v>
      </c>
    </row>
    <row r="31" spans="1:18" ht="15" customHeight="1">
      <c r="A31" s="2" t="s">
        <v>19</v>
      </c>
      <c r="B31" s="32" t="s">
        <v>74</v>
      </c>
      <c r="C31" s="97">
        <v>3</v>
      </c>
      <c r="D31" s="17">
        <v>1</v>
      </c>
      <c r="E31" s="5">
        <v>1</v>
      </c>
      <c r="F31" s="5">
        <v>2</v>
      </c>
      <c r="G31" s="79">
        <v>2</v>
      </c>
      <c r="H31" s="102">
        <f t="shared" si="4"/>
        <v>1.8</v>
      </c>
      <c r="I31" s="18">
        <f t="shared" si="0"/>
        <v>0.012137559002022928</v>
      </c>
      <c r="J31" s="103">
        <v>1</v>
      </c>
      <c r="K31" s="6">
        <v>3</v>
      </c>
      <c r="L31" s="6">
        <v>6</v>
      </c>
      <c r="M31" s="6">
        <v>2</v>
      </c>
      <c r="N31" s="10">
        <v>2</v>
      </c>
      <c r="O31" s="114">
        <f t="shared" si="5"/>
        <v>2.8</v>
      </c>
      <c r="P31" s="3">
        <f t="shared" si="1"/>
        <v>0.02209944751381215</v>
      </c>
      <c r="Q31" s="110">
        <f t="shared" si="2"/>
        <v>4.6</v>
      </c>
      <c r="R31" s="11">
        <f t="shared" si="3"/>
        <v>0.391304347826087</v>
      </c>
    </row>
    <row r="32" spans="1:18" ht="15" customHeight="1">
      <c r="A32" s="2" t="s">
        <v>33</v>
      </c>
      <c r="B32" s="32" t="s">
        <v>75</v>
      </c>
      <c r="C32" s="97">
        <v>3</v>
      </c>
      <c r="D32" s="17">
        <v>4</v>
      </c>
      <c r="E32" s="5">
        <v>3</v>
      </c>
      <c r="F32" s="5">
        <v>2</v>
      </c>
      <c r="G32" s="79">
        <v>1</v>
      </c>
      <c r="H32" s="102">
        <f t="shared" si="4"/>
        <v>2.6</v>
      </c>
      <c r="I32" s="18">
        <f t="shared" si="0"/>
        <v>0.017532029669588674</v>
      </c>
      <c r="J32" s="103">
        <v>1</v>
      </c>
      <c r="K32" s="6">
        <v>1</v>
      </c>
      <c r="L32" s="6">
        <v>2</v>
      </c>
      <c r="M32" s="6">
        <v>4</v>
      </c>
      <c r="N32" s="10">
        <v>4</v>
      </c>
      <c r="O32" s="114">
        <f t="shared" si="5"/>
        <v>2.4</v>
      </c>
      <c r="P32" s="3">
        <f t="shared" si="1"/>
        <v>0.01894238358326756</v>
      </c>
      <c r="Q32" s="110">
        <f t="shared" si="2"/>
        <v>5</v>
      </c>
      <c r="R32" s="11">
        <f t="shared" si="3"/>
        <v>0.52</v>
      </c>
    </row>
    <row r="33" spans="1:18" ht="15" customHeight="1">
      <c r="A33" s="2" t="s">
        <v>15</v>
      </c>
      <c r="B33" s="32" t="s">
        <v>3</v>
      </c>
      <c r="C33" s="97">
        <v>2</v>
      </c>
      <c r="D33" s="17">
        <v>4</v>
      </c>
      <c r="E33" s="5">
        <v>2</v>
      </c>
      <c r="F33" s="5">
        <v>1</v>
      </c>
      <c r="G33" s="79">
        <v>2</v>
      </c>
      <c r="H33" s="102">
        <f t="shared" si="4"/>
        <v>2.2</v>
      </c>
      <c r="I33" s="18">
        <f t="shared" si="0"/>
        <v>0.014834794335805802</v>
      </c>
      <c r="J33" s="103">
        <v>7</v>
      </c>
      <c r="K33" s="6">
        <v>2</v>
      </c>
      <c r="L33" s="6">
        <v>1</v>
      </c>
      <c r="M33" s="6">
        <v>5</v>
      </c>
      <c r="N33" s="10">
        <v>5</v>
      </c>
      <c r="O33" s="114">
        <f t="shared" si="5"/>
        <v>4</v>
      </c>
      <c r="P33" s="3">
        <f t="shared" si="1"/>
        <v>0.03157063930544593</v>
      </c>
      <c r="Q33" s="110">
        <f t="shared" si="2"/>
        <v>6.2</v>
      </c>
      <c r="R33" s="11">
        <f t="shared" si="3"/>
        <v>0.3548387096774194</v>
      </c>
    </row>
    <row r="34" spans="1:18" ht="15" customHeight="1">
      <c r="A34" s="2" t="s">
        <v>36</v>
      </c>
      <c r="B34" s="32" t="s">
        <v>76</v>
      </c>
      <c r="C34" s="97">
        <v>2</v>
      </c>
      <c r="D34" s="17">
        <v>1</v>
      </c>
      <c r="E34" s="5">
        <v>2</v>
      </c>
      <c r="F34" s="5">
        <v>1</v>
      </c>
      <c r="G34" s="79">
        <v>2</v>
      </c>
      <c r="H34" s="102">
        <f t="shared" si="4"/>
        <v>1.6</v>
      </c>
      <c r="I34" s="18">
        <f t="shared" si="0"/>
        <v>0.010788941335131492</v>
      </c>
      <c r="J34" s="103">
        <v>1</v>
      </c>
      <c r="K34" s="6">
        <v>0</v>
      </c>
      <c r="L34" s="6">
        <v>0</v>
      </c>
      <c r="M34" s="6">
        <v>1</v>
      </c>
      <c r="N34" s="10">
        <v>1</v>
      </c>
      <c r="O34" s="114">
        <f t="shared" si="5"/>
        <v>0.6</v>
      </c>
      <c r="P34" s="3">
        <f t="shared" si="1"/>
        <v>0.00473559589581689</v>
      </c>
      <c r="Q34" s="110">
        <f t="shared" si="2"/>
        <v>2.2</v>
      </c>
      <c r="R34" s="11">
        <f t="shared" si="3"/>
        <v>0.7272727272727273</v>
      </c>
    </row>
    <row r="35" spans="1:18" ht="15" customHeight="1">
      <c r="A35" s="2" t="s">
        <v>8</v>
      </c>
      <c r="B35" s="32" t="s">
        <v>77</v>
      </c>
      <c r="C35" s="97">
        <v>2</v>
      </c>
      <c r="D35" s="17">
        <v>6</v>
      </c>
      <c r="E35" s="5">
        <v>3</v>
      </c>
      <c r="F35" s="5">
        <v>4</v>
      </c>
      <c r="G35" s="79">
        <v>5</v>
      </c>
      <c r="H35" s="102">
        <f t="shared" si="4"/>
        <v>4</v>
      </c>
      <c r="I35" s="18">
        <f t="shared" si="0"/>
        <v>0.026972353337828728</v>
      </c>
      <c r="J35" s="103">
        <v>5</v>
      </c>
      <c r="K35" s="6">
        <v>5</v>
      </c>
      <c r="L35" s="6">
        <v>7</v>
      </c>
      <c r="M35" s="6">
        <v>3</v>
      </c>
      <c r="N35" s="10">
        <v>1</v>
      </c>
      <c r="O35" s="114">
        <f t="shared" si="5"/>
        <v>4.2</v>
      </c>
      <c r="P35" s="3">
        <f t="shared" si="1"/>
        <v>0.03314917127071823</v>
      </c>
      <c r="Q35" s="110">
        <f t="shared" si="2"/>
        <v>8.2</v>
      </c>
      <c r="R35" s="11">
        <f t="shared" si="3"/>
        <v>0.48780487804878053</v>
      </c>
    </row>
    <row r="36" spans="1:18" ht="15" customHeight="1">
      <c r="A36" s="2" t="s">
        <v>9</v>
      </c>
      <c r="B36" s="32" t="s">
        <v>78</v>
      </c>
      <c r="C36" s="97">
        <v>2</v>
      </c>
      <c r="D36" s="17">
        <v>1</v>
      </c>
      <c r="E36" s="5">
        <v>3</v>
      </c>
      <c r="F36" s="5">
        <v>0</v>
      </c>
      <c r="G36" s="79">
        <v>4</v>
      </c>
      <c r="H36" s="102">
        <f t="shared" si="4"/>
        <v>2</v>
      </c>
      <c r="I36" s="18">
        <f t="shared" si="0"/>
        <v>0.013486176668914364</v>
      </c>
      <c r="J36" s="103">
        <v>3</v>
      </c>
      <c r="K36" s="6">
        <v>0</v>
      </c>
      <c r="L36" s="6">
        <v>0</v>
      </c>
      <c r="M36" s="6">
        <v>1</v>
      </c>
      <c r="N36" s="10">
        <v>2</v>
      </c>
      <c r="O36" s="114">
        <f t="shared" si="5"/>
        <v>1.2</v>
      </c>
      <c r="P36" s="3">
        <f t="shared" si="1"/>
        <v>0.00947119179163378</v>
      </c>
      <c r="Q36" s="110">
        <f t="shared" si="2"/>
        <v>3.2</v>
      </c>
      <c r="R36" s="11">
        <f t="shared" si="3"/>
        <v>0.625</v>
      </c>
    </row>
    <row r="37" spans="1:18" ht="15" customHeight="1">
      <c r="A37" s="2" t="s">
        <v>40</v>
      </c>
      <c r="B37" s="32" t="s">
        <v>79</v>
      </c>
      <c r="C37" s="97">
        <v>1</v>
      </c>
      <c r="D37" s="17">
        <v>3</v>
      </c>
      <c r="E37" s="5">
        <v>3</v>
      </c>
      <c r="F37" s="5">
        <v>1</v>
      </c>
      <c r="G37" s="79">
        <v>2</v>
      </c>
      <c r="H37" s="102">
        <f t="shared" si="4"/>
        <v>2</v>
      </c>
      <c r="I37" s="18">
        <f t="shared" si="0"/>
        <v>0.013486176668914364</v>
      </c>
      <c r="J37" s="103">
        <v>0</v>
      </c>
      <c r="K37" s="6">
        <v>0</v>
      </c>
      <c r="L37" s="6">
        <v>3</v>
      </c>
      <c r="M37" s="6">
        <v>0</v>
      </c>
      <c r="N37" s="10">
        <v>1</v>
      </c>
      <c r="O37" s="114">
        <f t="shared" si="5"/>
        <v>0.8</v>
      </c>
      <c r="P37" s="3">
        <f t="shared" si="1"/>
        <v>0.006314127861089186</v>
      </c>
      <c r="Q37" s="110">
        <f t="shared" si="2"/>
        <v>2.8</v>
      </c>
      <c r="R37" s="11">
        <f t="shared" si="3"/>
        <v>0.7142857142857143</v>
      </c>
    </row>
    <row r="38" spans="1:18" ht="15" customHeight="1">
      <c r="A38" s="2" t="s">
        <v>28</v>
      </c>
      <c r="B38" s="32" t="s">
        <v>94</v>
      </c>
      <c r="C38" s="122"/>
      <c r="D38" s="17">
        <v>4</v>
      </c>
      <c r="E38" s="5">
        <v>5</v>
      </c>
      <c r="F38" s="5">
        <v>3</v>
      </c>
      <c r="G38" s="79">
        <v>3</v>
      </c>
      <c r="H38" s="102">
        <f>(D38+E38+F38+C38+G38)/4</f>
        <v>3.75</v>
      </c>
      <c r="I38" s="18">
        <f t="shared" si="0"/>
        <v>0.025286581254214433</v>
      </c>
      <c r="J38" s="116"/>
      <c r="K38" s="6">
        <v>1</v>
      </c>
      <c r="L38" s="6">
        <v>3</v>
      </c>
      <c r="M38" s="6">
        <v>2</v>
      </c>
      <c r="N38" s="10">
        <v>1</v>
      </c>
      <c r="O38" s="114">
        <f>(K38+L38+M38+J38+N38)/4</f>
        <v>1.75</v>
      </c>
      <c r="P38" s="3">
        <f t="shared" si="1"/>
        <v>0.013812154696132594</v>
      </c>
      <c r="Q38" s="110">
        <f t="shared" si="2"/>
        <v>5.5</v>
      </c>
      <c r="R38" s="11">
        <f t="shared" si="3"/>
        <v>0.6818181818181818</v>
      </c>
    </row>
    <row r="39" spans="2:18" ht="23.25" customHeight="1" thickBot="1">
      <c r="B39" s="121" t="s">
        <v>80</v>
      </c>
      <c r="C39" s="99">
        <v>5</v>
      </c>
      <c r="D39" s="12">
        <v>4</v>
      </c>
      <c r="E39" s="12">
        <v>6</v>
      </c>
      <c r="F39" s="7">
        <v>5</v>
      </c>
      <c r="G39" s="101">
        <v>1</v>
      </c>
      <c r="H39" s="102">
        <f t="shared" si="4"/>
        <v>4.2</v>
      </c>
      <c r="I39" s="38">
        <f t="shared" si="0"/>
        <v>0.028320971004720166</v>
      </c>
      <c r="J39" s="115">
        <v>4</v>
      </c>
      <c r="K39" s="12">
        <v>4</v>
      </c>
      <c r="L39" s="12">
        <v>8</v>
      </c>
      <c r="M39" s="7">
        <v>3</v>
      </c>
      <c r="N39" s="126">
        <v>6</v>
      </c>
      <c r="O39" s="114">
        <f t="shared" si="5"/>
        <v>5</v>
      </c>
      <c r="P39" s="27">
        <f t="shared" si="1"/>
        <v>0.03946329913180741</v>
      </c>
      <c r="Q39" s="111">
        <f t="shared" si="2"/>
        <v>9.2</v>
      </c>
      <c r="R39" s="21">
        <f t="shared" si="3"/>
        <v>0.4565217391304348</v>
      </c>
    </row>
    <row r="40" spans="2:18" ht="15" customHeight="1" thickBot="1">
      <c r="B40" s="34" t="s">
        <v>81</v>
      </c>
      <c r="C40" s="29">
        <f aca="true" t="shared" si="6" ref="C40:Q40">SUM(C7:C39)</f>
        <v>136</v>
      </c>
      <c r="D40" s="29">
        <f t="shared" si="6"/>
        <v>150</v>
      </c>
      <c r="E40" s="24">
        <f t="shared" si="6"/>
        <v>148</v>
      </c>
      <c r="F40" s="24">
        <f t="shared" si="6"/>
        <v>151</v>
      </c>
      <c r="G40" s="105">
        <f t="shared" si="6"/>
        <v>148</v>
      </c>
      <c r="H40" s="23">
        <f t="shared" si="6"/>
        <v>148.29999999999998</v>
      </c>
      <c r="I40" s="25">
        <f t="shared" si="6"/>
        <v>1.0000000000000002</v>
      </c>
      <c r="J40" s="29">
        <f t="shared" si="6"/>
        <v>142</v>
      </c>
      <c r="K40" s="23">
        <f t="shared" si="6"/>
        <v>113</v>
      </c>
      <c r="L40" s="24">
        <f t="shared" si="6"/>
        <v>130</v>
      </c>
      <c r="M40" s="24">
        <f t="shared" si="6"/>
        <v>110</v>
      </c>
      <c r="N40" s="105">
        <f t="shared" si="6"/>
        <v>135</v>
      </c>
      <c r="O40" s="23">
        <f t="shared" si="6"/>
        <v>126.70000000000002</v>
      </c>
      <c r="P40" s="25">
        <f t="shared" si="6"/>
        <v>0.9999999999999999</v>
      </c>
      <c r="Q40" s="29">
        <f t="shared" si="6"/>
        <v>275</v>
      </c>
      <c r="R40" s="28">
        <f t="shared" si="3"/>
        <v>0.5392727272727272</v>
      </c>
    </row>
    <row r="41" spans="2:18" ht="15" customHeight="1" thickBot="1">
      <c r="B41" s="39" t="s">
        <v>92</v>
      </c>
      <c r="C41" s="40">
        <v>54</v>
      </c>
      <c r="D41" s="40">
        <v>61</v>
      </c>
      <c r="E41" s="40">
        <v>56</v>
      </c>
      <c r="F41" s="40">
        <v>61</v>
      </c>
      <c r="G41" s="106">
        <v>57</v>
      </c>
      <c r="H41" s="23">
        <f>SUM(C41:F41)/4</f>
        <v>58</v>
      </c>
      <c r="I41" s="41"/>
      <c r="J41" s="95">
        <v>62</v>
      </c>
      <c r="K41" s="40">
        <v>51</v>
      </c>
      <c r="L41" s="40">
        <v>56</v>
      </c>
      <c r="M41" s="40">
        <v>48</v>
      </c>
      <c r="N41" s="106">
        <v>57</v>
      </c>
      <c r="O41" s="23">
        <f>SUM(J41:N41)/4</f>
        <v>68.5</v>
      </c>
      <c r="P41" s="41"/>
      <c r="Q41" s="112">
        <f>H41+O41</f>
        <v>126.5</v>
      </c>
      <c r="R41" s="41"/>
    </row>
    <row r="42" spans="2:18" ht="12.75" thickBot="1">
      <c r="B42" s="39" t="s">
        <v>93</v>
      </c>
      <c r="C42" s="42">
        <f aca="true" t="shared" si="7" ref="C42:H42">C40/C41</f>
        <v>2.5185185185185186</v>
      </c>
      <c r="D42" s="42">
        <f t="shared" si="7"/>
        <v>2.459016393442623</v>
      </c>
      <c r="E42" s="42">
        <f t="shared" si="7"/>
        <v>2.642857142857143</v>
      </c>
      <c r="F42" s="42">
        <f t="shared" si="7"/>
        <v>2.4754098360655736</v>
      </c>
      <c r="G42" s="107">
        <f t="shared" si="7"/>
        <v>2.5964912280701755</v>
      </c>
      <c r="H42" s="109">
        <f t="shared" si="7"/>
        <v>2.5568965517241375</v>
      </c>
      <c r="I42" s="41"/>
      <c r="J42" s="108">
        <f>J40/J41</f>
        <v>2.2903225806451615</v>
      </c>
      <c r="K42" s="42">
        <f aca="true" t="shared" si="8" ref="K42:Q42">K40/K41</f>
        <v>2.215686274509804</v>
      </c>
      <c r="L42" s="42">
        <f t="shared" si="8"/>
        <v>2.3214285714285716</v>
      </c>
      <c r="M42" s="42">
        <f t="shared" si="8"/>
        <v>2.2916666666666665</v>
      </c>
      <c r="N42" s="107">
        <f>N40/N41</f>
        <v>2.3684210526315788</v>
      </c>
      <c r="O42" s="109">
        <f t="shared" si="8"/>
        <v>1.8496350364963505</v>
      </c>
      <c r="P42" s="41"/>
      <c r="Q42" s="113">
        <f t="shared" si="8"/>
        <v>2.1739130434782608</v>
      </c>
      <c r="R42" s="41"/>
    </row>
    <row r="43" spans="2:18" ht="12">
      <c r="B43" s="1"/>
      <c r="C43" s="1"/>
      <c r="R43" s="2" t="s">
        <v>5</v>
      </c>
    </row>
  </sheetData>
  <mergeCells count="13">
    <mergeCell ref="C4:I4"/>
    <mergeCell ref="H5:I5"/>
    <mergeCell ref="J4:P4"/>
    <mergeCell ref="B1:R1"/>
    <mergeCell ref="O5:P5"/>
    <mergeCell ref="J5:N5"/>
    <mergeCell ref="B2:R2"/>
    <mergeCell ref="B3:B4"/>
    <mergeCell ref="R4:R6"/>
    <mergeCell ref="B5:B6"/>
    <mergeCell ref="C3:R3"/>
    <mergeCell ref="Q4:Q6"/>
    <mergeCell ref="C5:G5"/>
  </mergeCells>
  <printOptions gridLines="1" horizontalCentered="1" verticalCentered="1"/>
  <pageMargins left="0.75" right="0.75" top="0.25" bottom="0.34" header="0.28" footer="0.26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A1">
      <pane xSplit="2" ySplit="4" topLeftCell="G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5" sqref="L5"/>
    </sheetView>
  </sheetViews>
  <sheetFormatPr defaultColWidth="9.140625" defaultRowHeight="12.75"/>
  <cols>
    <col min="1" max="1" width="5.140625" style="2" customWidth="1"/>
    <col min="2" max="2" width="24.28125" style="2" customWidth="1"/>
    <col min="3" max="3" width="12.8515625" style="2" customWidth="1"/>
    <col min="4" max="8" width="11.7109375" style="2" customWidth="1"/>
    <col min="9" max="9" width="8.00390625" style="2" customWidth="1"/>
    <col min="10" max="10" width="11.140625" style="2" customWidth="1"/>
    <col min="11" max="15" width="11.28125" style="2" customWidth="1"/>
    <col min="16" max="16" width="9.140625" style="2" customWidth="1"/>
    <col min="17" max="17" width="11.8515625" style="2" customWidth="1"/>
    <col min="18" max="18" width="9.57421875" style="2" customWidth="1"/>
    <col min="19" max="19" width="6.00390625" style="2" customWidth="1"/>
    <col min="20" max="16384" width="9.140625" style="2" customWidth="1"/>
  </cols>
  <sheetData>
    <row r="1" spans="2:19" ht="13.5" thickBot="1">
      <c r="B1" s="158" t="s">
        <v>102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2:19" ht="19.5" customHeight="1" thickBot="1">
      <c r="B2" s="142" t="s">
        <v>43</v>
      </c>
      <c r="C2" s="141" t="s">
        <v>41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60"/>
      <c r="S2" s="134"/>
    </row>
    <row r="3" spans="2:18" s="1" customFormat="1" ht="22.5" customHeight="1" thickBot="1">
      <c r="B3" s="143"/>
      <c r="C3" s="152" t="s">
        <v>95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  <c r="Q3" s="162" t="s">
        <v>100</v>
      </c>
      <c r="R3" s="163"/>
    </row>
    <row r="4" spans="2:18" s="8" customFormat="1" ht="21.75" customHeight="1" thickBot="1">
      <c r="B4" s="144" t="s">
        <v>52</v>
      </c>
      <c r="C4" s="162" t="s">
        <v>96</v>
      </c>
      <c r="D4" s="155"/>
      <c r="E4" s="155"/>
      <c r="F4" s="155"/>
      <c r="G4" s="163"/>
      <c r="H4" s="166" t="s">
        <v>97</v>
      </c>
      <c r="I4" s="157"/>
      <c r="J4" s="164" t="s">
        <v>98</v>
      </c>
      <c r="K4" s="167"/>
      <c r="L4" s="167"/>
      <c r="M4" s="167"/>
      <c r="N4" s="167"/>
      <c r="O4" s="136" t="s">
        <v>99</v>
      </c>
      <c r="P4" s="137"/>
      <c r="Q4" s="164"/>
      <c r="R4" s="165"/>
    </row>
    <row r="5" spans="1:19" s="8" customFormat="1" ht="22.5" customHeight="1" thickBot="1">
      <c r="A5" s="120" t="s">
        <v>38</v>
      </c>
      <c r="B5" s="161"/>
      <c r="C5" s="47">
        <v>2004</v>
      </c>
      <c r="D5" s="49">
        <v>2005</v>
      </c>
      <c r="E5" s="49">
        <v>2006</v>
      </c>
      <c r="F5" s="49">
        <v>2007</v>
      </c>
      <c r="G5" s="50">
        <v>2008</v>
      </c>
      <c r="H5" s="52" t="s">
        <v>48</v>
      </c>
      <c r="I5" s="51" t="s">
        <v>6</v>
      </c>
      <c r="J5" s="47">
        <v>2004</v>
      </c>
      <c r="K5" s="49">
        <v>2005</v>
      </c>
      <c r="L5" s="49">
        <v>2006</v>
      </c>
      <c r="M5" s="49">
        <v>2007</v>
      </c>
      <c r="N5" s="50">
        <v>2008</v>
      </c>
      <c r="O5" s="44" t="s">
        <v>48</v>
      </c>
      <c r="P5" s="81" t="s">
        <v>6</v>
      </c>
      <c r="Q5" s="47" t="s">
        <v>48</v>
      </c>
      <c r="R5" s="87" t="s">
        <v>6</v>
      </c>
      <c r="S5" s="120" t="s">
        <v>38</v>
      </c>
    </row>
    <row r="6" spans="1:19" ht="15.75" customHeight="1">
      <c r="A6" s="2" t="s">
        <v>18</v>
      </c>
      <c r="B6" s="13" t="s">
        <v>53</v>
      </c>
      <c r="C6" s="59">
        <v>612234</v>
      </c>
      <c r="D6" s="60">
        <v>638050</v>
      </c>
      <c r="E6" s="60">
        <v>824275</v>
      </c>
      <c r="F6" s="60">
        <v>586000</v>
      </c>
      <c r="G6" s="61">
        <v>506700</v>
      </c>
      <c r="H6" s="17">
        <f>(D6+E6+F6+C6+G6)/5</f>
        <v>633451.8</v>
      </c>
      <c r="I6" s="11">
        <f aca="true" t="shared" si="0" ref="I6:I38">H6/$H$39</f>
        <v>0.03148189135519089</v>
      </c>
      <c r="J6" s="19">
        <v>452722.31</v>
      </c>
      <c r="K6" s="88">
        <v>450006.5</v>
      </c>
      <c r="L6" s="46">
        <v>445429.95</v>
      </c>
      <c r="M6" s="46">
        <v>452410.18</v>
      </c>
      <c r="N6" s="63">
        <v>453478.2</v>
      </c>
      <c r="O6" s="69">
        <f>(K6+L6+M6+J6+N6)/5</f>
        <v>450809.428</v>
      </c>
      <c r="P6" s="66">
        <f aca="true" t="shared" si="1" ref="P6:P38">O6/$O$39</f>
        <v>0.022843490474179426</v>
      </c>
      <c r="Q6" s="20">
        <f aca="true" t="shared" si="2" ref="Q6:Q38">H6-O6</f>
        <v>182642.37200000003</v>
      </c>
      <c r="R6" s="11">
        <f aca="true" t="shared" si="3" ref="R6:R39">Q6/O6</f>
        <v>0.4051431950087788</v>
      </c>
      <c r="S6" s="2" t="s">
        <v>18</v>
      </c>
    </row>
    <row r="7" spans="1:19" ht="15.75" customHeight="1">
      <c r="A7" s="2" t="s">
        <v>29</v>
      </c>
      <c r="B7" s="14" t="s">
        <v>54</v>
      </c>
      <c r="C7" s="62">
        <v>1045299</v>
      </c>
      <c r="D7" s="5">
        <v>1687664</v>
      </c>
      <c r="E7" s="5">
        <v>740614</v>
      </c>
      <c r="F7" s="5">
        <v>1934582</v>
      </c>
      <c r="G7" s="53">
        <v>1914424</v>
      </c>
      <c r="H7" s="17">
        <f>(D7+E7+F7+C7+G7)/5</f>
        <v>1464516.6</v>
      </c>
      <c r="I7" s="18">
        <f t="shared" si="0"/>
        <v>0.07278494194676462</v>
      </c>
      <c r="J7" s="12">
        <v>545616.34</v>
      </c>
      <c r="K7" s="89">
        <v>543480.98</v>
      </c>
      <c r="L7" s="37">
        <v>535511.9</v>
      </c>
      <c r="M7" s="37">
        <v>546875.41</v>
      </c>
      <c r="N7" s="64">
        <v>551746.68</v>
      </c>
      <c r="O7" s="70">
        <f>(K7+L7+M7+J7+N7)/5</f>
        <v>544646.262</v>
      </c>
      <c r="P7" s="67">
        <f t="shared" si="1"/>
        <v>0.027598406166861333</v>
      </c>
      <c r="Q7" s="20">
        <f t="shared" si="2"/>
        <v>919870.3380000001</v>
      </c>
      <c r="R7" s="11">
        <f t="shared" si="3"/>
        <v>1.688931701508676</v>
      </c>
      <c r="S7" s="2" t="s">
        <v>29</v>
      </c>
    </row>
    <row r="8" spans="1:19" ht="15.75" customHeight="1">
      <c r="A8" s="2" t="s">
        <v>26</v>
      </c>
      <c r="B8" s="14" t="s">
        <v>55</v>
      </c>
      <c r="C8" s="56">
        <v>0</v>
      </c>
      <c r="D8" s="5">
        <v>214700</v>
      </c>
      <c r="E8" s="5">
        <v>244600</v>
      </c>
      <c r="F8" s="5">
        <v>58000</v>
      </c>
      <c r="G8" s="53">
        <v>283200</v>
      </c>
      <c r="H8" s="17">
        <f>(D8+E8+F8+C8+G8)/5</f>
        <v>160100</v>
      </c>
      <c r="I8" s="18">
        <f t="shared" si="0"/>
        <v>0.00795680240543331</v>
      </c>
      <c r="J8" s="12">
        <v>76943.69</v>
      </c>
      <c r="K8" s="89">
        <v>78542.52</v>
      </c>
      <c r="L8" s="37">
        <v>77381.32</v>
      </c>
      <c r="M8" s="37">
        <v>100281.55</v>
      </c>
      <c r="N8" s="64">
        <v>101349.5</v>
      </c>
      <c r="O8" s="70">
        <f>(K8+L8+M8+J8+N8)/5</f>
        <v>86899.716</v>
      </c>
      <c r="P8" s="67">
        <f t="shared" si="1"/>
        <v>0.004403396893143276</v>
      </c>
      <c r="Q8" s="20">
        <f t="shared" si="2"/>
        <v>73200.284</v>
      </c>
      <c r="R8" s="11">
        <f t="shared" si="3"/>
        <v>0.8423535469321902</v>
      </c>
      <c r="S8" s="2" t="s">
        <v>26</v>
      </c>
    </row>
    <row r="9" spans="1:19" ht="15.75" customHeight="1">
      <c r="A9" s="2" t="s">
        <v>39</v>
      </c>
      <c r="B9" s="14" t="s">
        <v>56</v>
      </c>
      <c r="C9" s="94"/>
      <c r="D9" s="5">
        <v>0</v>
      </c>
      <c r="E9" s="5">
        <v>146921</v>
      </c>
      <c r="F9" s="5">
        <v>258150</v>
      </c>
      <c r="G9" s="53">
        <v>181600</v>
      </c>
      <c r="H9" s="17">
        <f>(D9+E9+F9+G9)/4</f>
        <v>146667.75</v>
      </c>
      <c r="I9" s="18">
        <f t="shared" si="0"/>
        <v>0.0072892336414709024</v>
      </c>
      <c r="J9" s="94"/>
      <c r="K9" s="89">
        <v>77267.6</v>
      </c>
      <c r="L9" s="37">
        <v>77207.6</v>
      </c>
      <c r="M9" s="37">
        <v>100281.55</v>
      </c>
      <c r="N9" s="64">
        <v>101349.5</v>
      </c>
      <c r="O9" s="70">
        <f>(K9+L9+M9+J9+N9)/4</f>
        <v>89026.5625</v>
      </c>
      <c r="P9" s="67">
        <f t="shared" si="1"/>
        <v>0.004511168813482954</v>
      </c>
      <c r="Q9" s="20">
        <f t="shared" si="2"/>
        <v>57641.1875</v>
      </c>
      <c r="R9" s="11">
        <f t="shared" si="3"/>
        <v>0.6474605542587359</v>
      </c>
      <c r="S9" s="2" t="s">
        <v>39</v>
      </c>
    </row>
    <row r="10" spans="1:19" ht="15.75" customHeight="1">
      <c r="A10" s="2" t="s">
        <v>31</v>
      </c>
      <c r="B10" s="15" t="s">
        <v>57</v>
      </c>
      <c r="C10" s="57">
        <v>15250</v>
      </c>
      <c r="D10" s="5">
        <v>418300</v>
      </c>
      <c r="E10" s="5">
        <v>322000</v>
      </c>
      <c r="F10" s="5">
        <v>496000</v>
      </c>
      <c r="G10" s="53">
        <v>390400</v>
      </c>
      <c r="H10" s="17">
        <f aca="true" t="shared" si="4" ref="H10:H24">(D10+E10+F10+C10+G10)/5</f>
        <v>328390</v>
      </c>
      <c r="I10" s="18">
        <f t="shared" si="0"/>
        <v>0.016320639237478108</v>
      </c>
      <c r="J10" s="12">
        <v>553257.22</v>
      </c>
      <c r="K10" s="90">
        <v>564768.21</v>
      </c>
      <c r="L10" s="37">
        <v>557419.57</v>
      </c>
      <c r="M10" s="37">
        <v>554135.79</v>
      </c>
      <c r="N10" s="64">
        <v>539321.23</v>
      </c>
      <c r="O10" s="70">
        <f aca="true" t="shared" si="5" ref="O10:O24">(K10+L10+M10+J10+N10)/5</f>
        <v>553780.404</v>
      </c>
      <c r="P10" s="67">
        <f t="shared" si="1"/>
        <v>0.028061252932716465</v>
      </c>
      <c r="Q10" s="20">
        <f t="shared" si="2"/>
        <v>-225390.40399999998</v>
      </c>
      <c r="R10" s="11">
        <f t="shared" si="3"/>
        <v>-0.40700321349760143</v>
      </c>
      <c r="S10" s="2" t="s">
        <v>31</v>
      </c>
    </row>
    <row r="11" spans="1:19" ht="15.75" customHeight="1">
      <c r="A11" s="2" t="s">
        <v>14</v>
      </c>
      <c r="B11" s="14" t="s">
        <v>58</v>
      </c>
      <c r="C11" s="56">
        <v>10000</v>
      </c>
      <c r="D11" s="5">
        <v>0</v>
      </c>
      <c r="E11" s="5">
        <v>140300</v>
      </c>
      <c r="F11" s="5">
        <v>0</v>
      </c>
      <c r="G11" s="53">
        <v>0</v>
      </c>
      <c r="H11" s="17">
        <f t="shared" si="4"/>
        <v>30060</v>
      </c>
      <c r="I11" s="18">
        <f t="shared" si="0"/>
        <v>0.0014939505328377598</v>
      </c>
      <c r="J11" s="12">
        <v>76408.73</v>
      </c>
      <c r="K11" s="89">
        <v>77267.6</v>
      </c>
      <c r="L11" s="37">
        <v>77207.6</v>
      </c>
      <c r="M11" s="37">
        <v>100281.55</v>
      </c>
      <c r="N11" s="64">
        <v>101349.5</v>
      </c>
      <c r="O11" s="70">
        <f t="shared" si="5"/>
        <v>86502.996</v>
      </c>
      <c r="P11" s="67">
        <f t="shared" si="1"/>
        <v>0.004383294231180056</v>
      </c>
      <c r="Q11" s="20">
        <f t="shared" si="2"/>
        <v>-56442.996</v>
      </c>
      <c r="R11" s="11">
        <f t="shared" si="3"/>
        <v>-0.6524975851703448</v>
      </c>
      <c r="S11" s="2" t="s">
        <v>14</v>
      </c>
    </row>
    <row r="12" spans="1:19" ht="15.75" customHeight="1">
      <c r="A12" s="2" t="s">
        <v>16</v>
      </c>
      <c r="B12" s="14" t="s">
        <v>59</v>
      </c>
      <c r="C12" s="56">
        <v>177100</v>
      </c>
      <c r="D12" s="5">
        <v>364125</v>
      </c>
      <c r="E12" s="5">
        <v>191600</v>
      </c>
      <c r="F12" s="5">
        <v>416200</v>
      </c>
      <c r="G12" s="53">
        <v>490500</v>
      </c>
      <c r="H12" s="17">
        <f t="shared" si="4"/>
        <v>327905</v>
      </c>
      <c r="I12" s="18">
        <f t="shared" si="0"/>
        <v>0.016296535245181824</v>
      </c>
      <c r="J12" s="12">
        <v>174555.97</v>
      </c>
      <c r="K12" s="89">
        <v>185925.16</v>
      </c>
      <c r="L12" s="37">
        <v>194042</v>
      </c>
      <c r="M12" s="37">
        <v>205416.73</v>
      </c>
      <c r="N12" s="64">
        <v>215043.37</v>
      </c>
      <c r="O12" s="70">
        <f t="shared" si="5"/>
        <v>194996.646</v>
      </c>
      <c r="P12" s="67">
        <f t="shared" si="1"/>
        <v>0.009880902547135587</v>
      </c>
      <c r="Q12" s="20">
        <f t="shared" si="2"/>
        <v>132908.354</v>
      </c>
      <c r="R12" s="11">
        <f t="shared" si="3"/>
        <v>0.6815930259641491</v>
      </c>
      <c r="S12" s="2" t="s">
        <v>16</v>
      </c>
    </row>
    <row r="13" spans="1:19" ht="15.75" customHeight="1">
      <c r="A13" s="2" t="s">
        <v>17</v>
      </c>
      <c r="B13" s="14" t="s">
        <v>60</v>
      </c>
      <c r="C13" s="56">
        <v>2946540</v>
      </c>
      <c r="D13" s="5">
        <v>2264411</v>
      </c>
      <c r="E13" s="5">
        <v>2540503</v>
      </c>
      <c r="F13" s="5">
        <v>3771794</v>
      </c>
      <c r="G13" s="53">
        <v>2844170</v>
      </c>
      <c r="H13" s="17">
        <f t="shared" si="4"/>
        <v>2873483.6</v>
      </c>
      <c r="I13" s="18">
        <f t="shared" si="0"/>
        <v>0.14280912692350511</v>
      </c>
      <c r="J13" s="12">
        <v>2351653.6</v>
      </c>
      <c r="K13" s="89">
        <v>2299754.21</v>
      </c>
      <c r="L13" s="37">
        <v>2263167.08</v>
      </c>
      <c r="M13" s="37">
        <v>2326391.56</v>
      </c>
      <c r="N13" s="64">
        <v>2393713.03</v>
      </c>
      <c r="O13" s="70">
        <f t="shared" si="5"/>
        <v>2326935.8959999997</v>
      </c>
      <c r="P13" s="67">
        <f t="shared" si="1"/>
        <v>0.11791088356364667</v>
      </c>
      <c r="Q13" s="20">
        <f t="shared" si="2"/>
        <v>546547.7040000004</v>
      </c>
      <c r="R13" s="11">
        <f t="shared" si="3"/>
        <v>0.23487871107215083</v>
      </c>
      <c r="S13" s="2" t="s">
        <v>17</v>
      </c>
    </row>
    <row r="14" spans="1:19" ht="15.75" customHeight="1">
      <c r="A14" s="2" t="s">
        <v>10</v>
      </c>
      <c r="B14" s="14" t="s">
        <v>61</v>
      </c>
      <c r="C14" s="56">
        <v>723644</v>
      </c>
      <c r="D14" s="5">
        <v>630855</v>
      </c>
      <c r="E14" s="5">
        <v>830660</v>
      </c>
      <c r="F14" s="5">
        <v>537100</v>
      </c>
      <c r="G14" s="53">
        <v>146050</v>
      </c>
      <c r="H14" s="17">
        <f t="shared" si="4"/>
        <v>573661.8</v>
      </c>
      <c r="I14" s="18">
        <f t="shared" si="0"/>
        <v>0.028510390944067477</v>
      </c>
      <c r="J14" s="12">
        <v>372072.79</v>
      </c>
      <c r="K14" s="89">
        <v>369937.95</v>
      </c>
      <c r="L14" s="37">
        <v>363860.12</v>
      </c>
      <c r="M14" s="37">
        <v>368554.75</v>
      </c>
      <c r="N14" s="64">
        <v>371060.79</v>
      </c>
      <c r="O14" s="70">
        <f t="shared" si="5"/>
        <v>369097.28</v>
      </c>
      <c r="P14" s="67">
        <f t="shared" si="1"/>
        <v>0.01870295889136892</v>
      </c>
      <c r="Q14" s="20">
        <f t="shared" si="2"/>
        <v>204564.52000000002</v>
      </c>
      <c r="R14" s="11">
        <f t="shared" si="3"/>
        <v>0.5542292806926131</v>
      </c>
      <c r="S14" s="2" t="s">
        <v>10</v>
      </c>
    </row>
    <row r="15" spans="1:19" ht="15.75" customHeight="1">
      <c r="A15" s="2" t="s">
        <v>11</v>
      </c>
      <c r="B15" s="14" t="s">
        <v>62</v>
      </c>
      <c r="C15" s="56">
        <v>124000</v>
      </c>
      <c r="D15" s="5">
        <v>110600</v>
      </c>
      <c r="E15" s="5">
        <v>31500</v>
      </c>
      <c r="F15" s="5">
        <v>19880</v>
      </c>
      <c r="G15" s="53">
        <v>71300</v>
      </c>
      <c r="H15" s="17">
        <f t="shared" si="4"/>
        <v>71456</v>
      </c>
      <c r="I15" s="18">
        <f t="shared" si="0"/>
        <v>0.003551288399017131</v>
      </c>
      <c r="J15" s="12">
        <v>76408.83</v>
      </c>
      <c r="K15" s="89">
        <v>77267.6</v>
      </c>
      <c r="L15" s="37">
        <v>77207.6</v>
      </c>
      <c r="M15" s="37">
        <v>100281.55</v>
      </c>
      <c r="N15" s="64">
        <v>101349.5</v>
      </c>
      <c r="O15" s="70">
        <f t="shared" si="5"/>
        <v>86503.016</v>
      </c>
      <c r="P15" s="67">
        <f t="shared" si="1"/>
        <v>0.00438329524462339</v>
      </c>
      <c r="Q15" s="20">
        <f t="shared" si="2"/>
        <v>-15047.016000000003</v>
      </c>
      <c r="R15" s="11">
        <f t="shared" si="3"/>
        <v>-0.17394787714685003</v>
      </c>
      <c r="S15" s="2" t="s">
        <v>11</v>
      </c>
    </row>
    <row r="16" spans="1:19" ht="15.75" customHeight="1">
      <c r="A16" s="2" t="s">
        <v>24</v>
      </c>
      <c r="B16" s="14" t="s">
        <v>63</v>
      </c>
      <c r="C16" s="56">
        <v>2370191</v>
      </c>
      <c r="D16" s="5">
        <v>1073333</v>
      </c>
      <c r="E16" s="5">
        <v>2005047</v>
      </c>
      <c r="F16" s="5">
        <f>132500+22500</f>
        <v>155000</v>
      </c>
      <c r="G16" s="53">
        <v>1264930</v>
      </c>
      <c r="H16" s="17">
        <f t="shared" si="4"/>
        <v>1373700.2</v>
      </c>
      <c r="I16" s="18">
        <f t="shared" si="0"/>
        <v>0.06827146193444235</v>
      </c>
      <c r="J16" s="12">
        <v>1439408.59</v>
      </c>
      <c r="K16" s="89">
        <v>1481084.67</v>
      </c>
      <c r="L16" s="37">
        <v>1514079.64</v>
      </c>
      <c r="M16" s="37">
        <v>1607974.54</v>
      </c>
      <c r="N16" s="64">
        <v>1681854.41</v>
      </c>
      <c r="O16" s="70">
        <f t="shared" si="5"/>
        <v>1544880.3699999999</v>
      </c>
      <c r="P16" s="67">
        <f t="shared" si="1"/>
        <v>0.07828243560123986</v>
      </c>
      <c r="Q16" s="20">
        <f t="shared" si="2"/>
        <v>-171180.16999999993</v>
      </c>
      <c r="R16" s="11">
        <f t="shared" si="3"/>
        <v>-0.11080480619997776</v>
      </c>
      <c r="S16" s="2" t="s">
        <v>24</v>
      </c>
    </row>
    <row r="17" spans="1:19" ht="15.75" customHeight="1">
      <c r="A17" s="2" t="s">
        <v>34</v>
      </c>
      <c r="B17" s="13" t="s">
        <v>64</v>
      </c>
      <c r="C17" s="56">
        <v>0</v>
      </c>
      <c r="D17" s="5">
        <v>274044</v>
      </c>
      <c r="E17" s="5">
        <v>416480</v>
      </c>
      <c r="F17" s="5">
        <v>124200</v>
      </c>
      <c r="G17" s="53">
        <v>37800</v>
      </c>
      <c r="H17" s="17">
        <f t="shared" si="4"/>
        <v>170504.8</v>
      </c>
      <c r="I17" s="11">
        <f t="shared" si="0"/>
        <v>0.008473910073566055</v>
      </c>
      <c r="J17" s="12">
        <v>286380.29</v>
      </c>
      <c r="K17" s="89">
        <v>287879.76</v>
      </c>
      <c r="L17" s="37">
        <v>284027.46</v>
      </c>
      <c r="M17" s="37">
        <v>287547.32</v>
      </c>
      <c r="N17" s="64">
        <v>288542.03</v>
      </c>
      <c r="O17" s="70">
        <f t="shared" si="5"/>
        <v>286875.37200000003</v>
      </c>
      <c r="P17" s="67">
        <f t="shared" si="1"/>
        <v>0.014536596664874274</v>
      </c>
      <c r="Q17" s="20">
        <f t="shared" si="2"/>
        <v>-116370.57200000004</v>
      </c>
      <c r="R17" s="11">
        <f t="shared" si="3"/>
        <v>-0.4056485267058757</v>
      </c>
      <c r="S17" s="2" t="s">
        <v>34</v>
      </c>
    </row>
    <row r="18" spans="1:19" ht="15.75" customHeight="1">
      <c r="A18" s="2" t="s">
        <v>22</v>
      </c>
      <c r="B18" s="14" t="s">
        <v>0</v>
      </c>
      <c r="C18" s="56">
        <v>5375389</v>
      </c>
      <c r="D18" s="5">
        <v>5052229</v>
      </c>
      <c r="E18" s="5">
        <v>3564992</v>
      </c>
      <c r="F18" s="5">
        <v>6203509</v>
      </c>
      <c r="G18" s="53">
        <v>4999036</v>
      </c>
      <c r="H18" s="17">
        <f t="shared" si="4"/>
        <v>5039031</v>
      </c>
      <c r="I18" s="18">
        <f t="shared" si="0"/>
        <v>0.250434565782967</v>
      </c>
      <c r="J18" s="12">
        <v>4468502.87</v>
      </c>
      <c r="K18" s="89">
        <v>4559734.93</v>
      </c>
      <c r="L18" s="37">
        <v>4487189.9</v>
      </c>
      <c r="M18" s="37">
        <v>4591130.03</v>
      </c>
      <c r="N18" s="64">
        <v>4664610.73</v>
      </c>
      <c r="O18" s="70">
        <f t="shared" si="5"/>
        <v>4554233.692</v>
      </c>
      <c r="P18" s="67">
        <f t="shared" si="1"/>
        <v>0.2307728887169347</v>
      </c>
      <c r="Q18" s="20">
        <f t="shared" si="2"/>
        <v>484797.3080000002</v>
      </c>
      <c r="R18" s="11">
        <f t="shared" si="3"/>
        <v>0.10644980929538128</v>
      </c>
      <c r="S18" s="2" t="s">
        <v>22</v>
      </c>
    </row>
    <row r="19" spans="1:19" ht="15.75" customHeight="1">
      <c r="A19" s="2" t="s">
        <v>35</v>
      </c>
      <c r="B19" s="14" t="s">
        <v>65</v>
      </c>
      <c r="C19" s="56">
        <v>242000</v>
      </c>
      <c r="D19" s="5">
        <v>40000</v>
      </c>
      <c r="E19" s="5">
        <v>116000</v>
      </c>
      <c r="F19" s="5">
        <v>742500</v>
      </c>
      <c r="G19" s="53">
        <v>0</v>
      </c>
      <c r="H19" s="17">
        <f t="shared" si="4"/>
        <v>228100</v>
      </c>
      <c r="I19" s="18">
        <f t="shared" si="0"/>
        <v>0.011336331222231969</v>
      </c>
      <c r="J19" s="12">
        <v>309532.16</v>
      </c>
      <c r="K19" s="89">
        <v>314846.15</v>
      </c>
      <c r="L19" s="37">
        <v>323113.81</v>
      </c>
      <c r="M19" s="37">
        <v>341037.5</v>
      </c>
      <c r="N19" s="64">
        <v>381864.65</v>
      </c>
      <c r="O19" s="70">
        <f t="shared" si="5"/>
        <v>334078.854</v>
      </c>
      <c r="P19" s="67">
        <f t="shared" si="1"/>
        <v>0.016928499372408375</v>
      </c>
      <c r="Q19" s="20">
        <f t="shared" si="2"/>
        <v>-105978.85399999999</v>
      </c>
      <c r="R19" s="11">
        <f t="shared" si="3"/>
        <v>-0.31722706400327866</v>
      </c>
      <c r="S19" s="2" t="s">
        <v>35</v>
      </c>
    </row>
    <row r="20" spans="1:19" ht="15.75" customHeight="1">
      <c r="A20" s="2" t="s">
        <v>12</v>
      </c>
      <c r="B20" s="14" t="s">
        <v>66</v>
      </c>
      <c r="C20" s="56">
        <v>79721</v>
      </c>
      <c r="D20" s="5">
        <v>27000</v>
      </c>
      <c r="E20" s="5">
        <v>19000</v>
      </c>
      <c r="F20" s="5">
        <v>173800</v>
      </c>
      <c r="G20" s="53">
        <v>244200</v>
      </c>
      <c r="H20" s="17">
        <f t="shared" si="4"/>
        <v>108744.2</v>
      </c>
      <c r="I20" s="18">
        <f t="shared" si="0"/>
        <v>0.00540447290528995</v>
      </c>
      <c r="J20" s="12">
        <v>76408.83</v>
      </c>
      <c r="K20" s="89">
        <v>77267.6</v>
      </c>
      <c r="L20" s="37">
        <v>77207.6</v>
      </c>
      <c r="M20" s="37">
        <v>100281.55</v>
      </c>
      <c r="N20" s="64">
        <v>101349.5</v>
      </c>
      <c r="O20" s="70">
        <f t="shared" si="5"/>
        <v>86503.016</v>
      </c>
      <c r="P20" s="67">
        <f t="shared" si="1"/>
        <v>0.00438329524462339</v>
      </c>
      <c r="Q20" s="20">
        <f t="shared" si="2"/>
        <v>22241.183999999994</v>
      </c>
      <c r="R20" s="11">
        <f t="shared" si="3"/>
        <v>0.2571145496244893</v>
      </c>
      <c r="S20" s="2" t="s">
        <v>12</v>
      </c>
    </row>
    <row r="21" spans="1:19" ht="15.75" customHeight="1">
      <c r="A21" s="2" t="s">
        <v>21</v>
      </c>
      <c r="B21" s="14" t="s">
        <v>67</v>
      </c>
      <c r="C21" s="56">
        <v>489000</v>
      </c>
      <c r="D21" s="5">
        <v>424325</v>
      </c>
      <c r="E21" s="5">
        <v>300700</v>
      </c>
      <c r="F21" s="5">
        <v>293056</v>
      </c>
      <c r="G21" s="53">
        <v>698400</v>
      </c>
      <c r="H21" s="17">
        <f t="shared" si="4"/>
        <v>441096.2</v>
      </c>
      <c r="I21" s="18">
        <f t="shared" si="0"/>
        <v>0.02192201939529977</v>
      </c>
      <c r="J21" s="12">
        <v>163285.67</v>
      </c>
      <c r="K21" s="89">
        <v>175223.6</v>
      </c>
      <c r="L21" s="37">
        <v>182885.49</v>
      </c>
      <c r="M21" s="37">
        <v>194746.77</v>
      </c>
      <c r="N21" s="64">
        <v>201138.22</v>
      </c>
      <c r="O21" s="70">
        <f t="shared" si="5"/>
        <v>183455.95</v>
      </c>
      <c r="P21" s="67">
        <f t="shared" si="1"/>
        <v>0.00929611047588059</v>
      </c>
      <c r="Q21" s="20">
        <f t="shared" si="2"/>
        <v>257640.25</v>
      </c>
      <c r="R21" s="11">
        <f t="shared" si="3"/>
        <v>1.4043711855625287</v>
      </c>
      <c r="S21" s="2" t="s">
        <v>21</v>
      </c>
    </row>
    <row r="22" spans="1:19" ht="15.75" customHeight="1">
      <c r="A22" s="2" t="s">
        <v>13</v>
      </c>
      <c r="B22" s="14" t="s">
        <v>68</v>
      </c>
      <c r="C22" s="56">
        <v>322214</v>
      </c>
      <c r="D22" s="5">
        <v>428000</v>
      </c>
      <c r="E22" s="5">
        <v>348784</v>
      </c>
      <c r="F22" s="5">
        <v>365400</v>
      </c>
      <c r="G22" s="53">
        <v>470400</v>
      </c>
      <c r="H22" s="17">
        <f t="shared" si="4"/>
        <v>386959.6</v>
      </c>
      <c r="I22" s="18">
        <f t="shared" si="0"/>
        <v>0.019231487046130615</v>
      </c>
      <c r="J22" s="12">
        <v>222559.81</v>
      </c>
      <c r="K22" s="89">
        <v>242639.58</v>
      </c>
      <c r="L22" s="37">
        <v>253067.21</v>
      </c>
      <c r="M22" s="37">
        <v>268654.27</v>
      </c>
      <c r="N22" s="64">
        <v>278346.27</v>
      </c>
      <c r="O22" s="70">
        <f t="shared" si="5"/>
        <v>253053.428</v>
      </c>
      <c r="P22" s="67">
        <f t="shared" si="1"/>
        <v>0.01282276548124111</v>
      </c>
      <c r="Q22" s="20">
        <f t="shared" si="2"/>
        <v>133906.17199999996</v>
      </c>
      <c r="R22" s="11">
        <f t="shared" si="3"/>
        <v>0.5291616598847259</v>
      </c>
      <c r="S22" s="2" t="s">
        <v>13</v>
      </c>
    </row>
    <row r="23" spans="1:19" ht="15.75" customHeight="1">
      <c r="A23" s="2" t="s">
        <v>20</v>
      </c>
      <c r="B23" s="14" t="s">
        <v>69</v>
      </c>
      <c r="C23" s="56">
        <v>53600</v>
      </c>
      <c r="D23" s="5">
        <v>0</v>
      </c>
      <c r="E23" s="5">
        <v>256000</v>
      </c>
      <c r="F23" s="5">
        <v>156000</v>
      </c>
      <c r="G23" s="53">
        <v>276900</v>
      </c>
      <c r="H23" s="17">
        <f t="shared" si="4"/>
        <v>148500</v>
      </c>
      <c r="I23" s="18">
        <f t="shared" si="0"/>
        <v>0.00738029454845001</v>
      </c>
      <c r="J23" s="12">
        <v>76408.83</v>
      </c>
      <c r="K23" s="89">
        <v>77267.6</v>
      </c>
      <c r="L23" s="37">
        <v>77207.6</v>
      </c>
      <c r="M23" s="37">
        <v>100281.55</v>
      </c>
      <c r="N23" s="64">
        <v>101349.5</v>
      </c>
      <c r="O23" s="70">
        <f t="shared" si="5"/>
        <v>86503.016</v>
      </c>
      <c r="P23" s="67">
        <f t="shared" si="1"/>
        <v>0.00438329524462339</v>
      </c>
      <c r="Q23" s="20">
        <f t="shared" si="2"/>
        <v>61996.984</v>
      </c>
      <c r="R23" s="11">
        <f t="shared" si="3"/>
        <v>0.7167031494023283</v>
      </c>
      <c r="S23" s="2" t="s">
        <v>20</v>
      </c>
    </row>
    <row r="24" spans="1:19" ht="15.75" customHeight="1">
      <c r="A24" s="2" t="s">
        <v>25</v>
      </c>
      <c r="B24" s="14" t="s">
        <v>70</v>
      </c>
      <c r="C24" s="56">
        <v>1905217</v>
      </c>
      <c r="D24" s="12">
        <v>1719133</v>
      </c>
      <c r="E24" s="12">
        <v>2478367</v>
      </c>
      <c r="F24" s="5">
        <v>1524300</v>
      </c>
      <c r="G24" s="53">
        <v>2024500</v>
      </c>
      <c r="H24" s="17">
        <f t="shared" si="4"/>
        <v>1930303.4</v>
      </c>
      <c r="I24" s="18">
        <f t="shared" si="0"/>
        <v>0.09593405831565333</v>
      </c>
      <c r="J24" s="12">
        <v>3446324.67</v>
      </c>
      <c r="K24" s="131">
        <v>3343600.86</v>
      </c>
      <c r="L24" s="132">
        <v>3290375.6</v>
      </c>
      <c r="M24" s="37">
        <v>3241520.88</v>
      </c>
      <c r="N24" s="64">
        <v>3070687.15</v>
      </c>
      <c r="O24" s="70">
        <f t="shared" si="5"/>
        <v>3278501.832</v>
      </c>
      <c r="P24" s="67">
        <f t="shared" si="1"/>
        <v>0.16612879127468422</v>
      </c>
      <c r="Q24" s="20">
        <f t="shared" si="2"/>
        <v>-1348198.432</v>
      </c>
      <c r="R24" s="11">
        <f t="shared" si="3"/>
        <v>-0.411223937360911</v>
      </c>
      <c r="S24" s="2" t="s">
        <v>25</v>
      </c>
    </row>
    <row r="25" spans="1:19" ht="15.75" customHeight="1">
      <c r="A25" s="2" t="s">
        <v>37</v>
      </c>
      <c r="B25" s="14" t="s">
        <v>71</v>
      </c>
      <c r="C25" s="94"/>
      <c r="D25" s="125"/>
      <c r="E25" s="125"/>
      <c r="F25" s="5">
        <v>0</v>
      </c>
      <c r="G25" s="53">
        <v>224500</v>
      </c>
      <c r="H25" s="17">
        <f>(+F25+G25)/2</f>
        <v>112250</v>
      </c>
      <c r="I25" s="18">
        <f t="shared" si="0"/>
        <v>0.005578707495377196</v>
      </c>
      <c r="J25" s="94"/>
      <c r="K25" s="125"/>
      <c r="L25" s="125"/>
      <c r="M25" s="37">
        <v>59619.44</v>
      </c>
      <c r="N25" s="64">
        <v>101349.5</v>
      </c>
      <c r="O25" s="70">
        <f>(K25+L25+M25+J25+N25)/2</f>
        <v>80484.47</v>
      </c>
      <c r="P25" s="67">
        <f t="shared" si="1"/>
        <v>0.004078322478571543</v>
      </c>
      <c r="Q25" s="20">
        <f t="shared" si="2"/>
        <v>31765.53</v>
      </c>
      <c r="R25" s="11">
        <f t="shared" si="3"/>
        <v>0.39467899832104253</v>
      </c>
      <c r="S25" s="2" t="s">
        <v>37</v>
      </c>
    </row>
    <row r="26" spans="1:19" ht="15.75" customHeight="1">
      <c r="A26" s="2" t="s">
        <v>32</v>
      </c>
      <c r="B26" s="14" t="s">
        <v>2</v>
      </c>
      <c r="C26" s="56">
        <v>258311</v>
      </c>
      <c r="D26" s="5">
        <v>429660</v>
      </c>
      <c r="E26" s="5">
        <v>60000</v>
      </c>
      <c r="F26" s="5">
        <v>280000</v>
      </c>
      <c r="G26" s="53">
        <v>215640</v>
      </c>
      <c r="H26" s="17">
        <f aca="true" t="shared" si="6" ref="H26:H36">(D26+E26+F26+C26+G26)/5</f>
        <v>248722.2</v>
      </c>
      <c r="I26" s="18">
        <f t="shared" si="0"/>
        <v>0.012361232974669989</v>
      </c>
      <c r="J26" s="12">
        <v>76408.83</v>
      </c>
      <c r="K26" s="89">
        <v>77267.6</v>
      </c>
      <c r="L26" s="37">
        <v>77207.6</v>
      </c>
      <c r="M26" s="37">
        <v>100281.55</v>
      </c>
      <c r="N26" s="64">
        <v>101349.5</v>
      </c>
      <c r="O26" s="70">
        <f aca="true" t="shared" si="7" ref="O26:O36">(K26+L26+M26+J26+N26)/5</f>
        <v>86503.016</v>
      </c>
      <c r="P26" s="67">
        <f t="shared" si="1"/>
        <v>0.00438329524462339</v>
      </c>
      <c r="Q26" s="20">
        <f t="shared" si="2"/>
        <v>162219.184</v>
      </c>
      <c r="R26" s="11">
        <f t="shared" si="3"/>
        <v>1.875300902803204</v>
      </c>
      <c r="S26" s="2" t="s">
        <v>32</v>
      </c>
    </row>
    <row r="27" spans="1:19" ht="15.75" customHeight="1">
      <c r="A27" s="2" t="s">
        <v>27</v>
      </c>
      <c r="B27" s="14" t="s">
        <v>72</v>
      </c>
      <c r="C27" s="56">
        <v>235506</v>
      </c>
      <c r="D27" s="5">
        <v>31250</v>
      </c>
      <c r="E27" s="5">
        <v>0</v>
      </c>
      <c r="F27" s="5">
        <v>8120</v>
      </c>
      <c r="G27" s="53">
        <v>213500</v>
      </c>
      <c r="H27" s="17">
        <f t="shared" si="6"/>
        <v>97675.2</v>
      </c>
      <c r="I27" s="18">
        <f t="shared" si="0"/>
        <v>0.004854355192449592</v>
      </c>
      <c r="J27" s="12">
        <v>76408.83</v>
      </c>
      <c r="K27" s="89">
        <v>77267.6</v>
      </c>
      <c r="L27" s="37">
        <v>77207.6</v>
      </c>
      <c r="M27" s="37">
        <v>100281.55</v>
      </c>
      <c r="N27" s="64">
        <v>101349.5</v>
      </c>
      <c r="O27" s="70">
        <f t="shared" si="7"/>
        <v>86503.016</v>
      </c>
      <c r="P27" s="67">
        <f t="shared" si="1"/>
        <v>0.00438329524462339</v>
      </c>
      <c r="Q27" s="20">
        <f t="shared" si="2"/>
        <v>11172.183999999994</v>
      </c>
      <c r="R27" s="11">
        <f t="shared" si="3"/>
        <v>0.12915369332324775</v>
      </c>
      <c r="S27" s="2" t="s">
        <v>27</v>
      </c>
    </row>
    <row r="28" spans="1:19" ht="15.75" customHeight="1">
      <c r="A28" s="2" t="s">
        <v>7</v>
      </c>
      <c r="B28" s="14" t="s">
        <v>1</v>
      </c>
      <c r="C28" s="56">
        <v>107470</v>
      </c>
      <c r="D28" s="5">
        <v>108900</v>
      </c>
      <c r="E28" s="5">
        <v>303800</v>
      </c>
      <c r="F28" s="5">
        <v>25000</v>
      </c>
      <c r="G28" s="53">
        <v>26600</v>
      </c>
      <c r="H28" s="17">
        <f t="shared" si="6"/>
        <v>114354</v>
      </c>
      <c r="I28" s="18">
        <f t="shared" si="0"/>
        <v>0.005683274092885202</v>
      </c>
      <c r="J28" s="12">
        <v>76408.83</v>
      </c>
      <c r="K28" s="89">
        <v>77267.6</v>
      </c>
      <c r="L28" s="37">
        <v>77207.6</v>
      </c>
      <c r="M28" s="37">
        <v>100281.55</v>
      </c>
      <c r="N28" s="64">
        <v>101349.5</v>
      </c>
      <c r="O28" s="70">
        <f t="shared" si="7"/>
        <v>86503.016</v>
      </c>
      <c r="P28" s="67">
        <f t="shared" si="1"/>
        <v>0.00438329524462339</v>
      </c>
      <c r="Q28" s="20">
        <f t="shared" si="2"/>
        <v>27850.983999999997</v>
      </c>
      <c r="R28" s="11">
        <f t="shared" si="3"/>
        <v>0.3219654676549081</v>
      </c>
      <c r="S28" s="2" t="s">
        <v>7</v>
      </c>
    </row>
    <row r="29" spans="1:19" ht="15.75" customHeight="1">
      <c r="A29" s="2" t="s">
        <v>30</v>
      </c>
      <c r="B29" s="14" t="s">
        <v>73</v>
      </c>
      <c r="C29" s="56">
        <v>385356</v>
      </c>
      <c r="D29" s="5">
        <v>512500</v>
      </c>
      <c r="E29" s="5">
        <v>218256</v>
      </c>
      <c r="F29" s="5">
        <v>383559</v>
      </c>
      <c r="G29" s="53">
        <v>665100</v>
      </c>
      <c r="H29" s="17">
        <f t="shared" si="6"/>
        <v>432954.2</v>
      </c>
      <c r="I29" s="18">
        <f t="shared" si="0"/>
        <v>0.02151737051844132</v>
      </c>
      <c r="J29" s="12">
        <v>883114.13</v>
      </c>
      <c r="K29" s="89">
        <v>901558.36</v>
      </c>
      <c r="L29" s="37">
        <v>899043.9</v>
      </c>
      <c r="M29" s="37">
        <v>919381.25</v>
      </c>
      <c r="N29" s="64">
        <v>925361.47</v>
      </c>
      <c r="O29" s="70">
        <f t="shared" si="7"/>
        <v>905691.8219999999</v>
      </c>
      <c r="P29" s="67">
        <f t="shared" si="1"/>
        <v>0.045893366960371565</v>
      </c>
      <c r="Q29" s="20">
        <f t="shared" si="2"/>
        <v>-472737.6219999999</v>
      </c>
      <c r="R29" s="11">
        <f t="shared" si="3"/>
        <v>-0.5219630016710032</v>
      </c>
      <c r="S29" s="2" t="s">
        <v>30</v>
      </c>
    </row>
    <row r="30" spans="1:19" ht="15.75" customHeight="1">
      <c r="A30" s="2" t="s">
        <v>23</v>
      </c>
      <c r="B30" s="14" t="s">
        <v>74</v>
      </c>
      <c r="C30" s="56">
        <v>415000</v>
      </c>
      <c r="D30" s="5">
        <v>97500</v>
      </c>
      <c r="E30" s="5">
        <v>40000</v>
      </c>
      <c r="F30" s="5">
        <v>874600</v>
      </c>
      <c r="G30" s="53">
        <v>451500</v>
      </c>
      <c r="H30" s="17">
        <f t="shared" si="6"/>
        <v>375720</v>
      </c>
      <c r="I30" s="18">
        <f t="shared" si="0"/>
        <v>0.01867289069187635</v>
      </c>
      <c r="J30" s="12">
        <v>357822.54</v>
      </c>
      <c r="K30" s="89">
        <v>385391.47</v>
      </c>
      <c r="L30" s="37">
        <v>381695.07</v>
      </c>
      <c r="M30" s="37">
        <v>383055.47</v>
      </c>
      <c r="N30" s="64">
        <v>394938.73</v>
      </c>
      <c r="O30" s="70">
        <f t="shared" si="7"/>
        <v>380580.656</v>
      </c>
      <c r="P30" s="67">
        <f t="shared" si="1"/>
        <v>0.019284846434030115</v>
      </c>
      <c r="Q30" s="20">
        <f t="shared" si="2"/>
        <v>-4860.656000000017</v>
      </c>
      <c r="R30" s="11">
        <f t="shared" si="3"/>
        <v>-0.012771684328590828</v>
      </c>
      <c r="S30" s="2" t="s">
        <v>23</v>
      </c>
    </row>
    <row r="31" spans="1:19" ht="15.75" customHeight="1">
      <c r="A31" s="2" t="s">
        <v>19</v>
      </c>
      <c r="B31" s="14" t="s">
        <v>75</v>
      </c>
      <c r="C31" s="56">
        <v>256900</v>
      </c>
      <c r="D31" s="5">
        <v>405400</v>
      </c>
      <c r="E31" s="5">
        <v>523000</v>
      </c>
      <c r="F31" s="5">
        <v>91550</v>
      </c>
      <c r="G31" s="53">
        <v>60000</v>
      </c>
      <c r="H31" s="17">
        <f t="shared" si="6"/>
        <v>267370</v>
      </c>
      <c r="I31" s="18">
        <f t="shared" si="0"/>
        <v>0.013288009113933194</v>
      </c>
      <c r="J31" s="12">
        <v>575301.17</v>
      </c>
      <c r="K31" s="89">
        <v>600678.32</v>
      </c>
      <c r="L31" s="37">
        <v>583882.48</v>
      </c>
      <c r="M31" s="37">
        <v>578263.53</v>
      </c>
      <c r="N31" s="64">
        <v>591658.11</v>
      </c>
      <c r="O31" s="70">
        <f t="shared" si="7"/>
        <v>585956.722</v>
      </c>
      <c r="P31" s="67">
        <f t="shared" si="1"/>
        <v>0.02969169668139327</v>
      </c>
      <c r="Q31" s="20">
        <f t="shared" si="2"/>
        <v>-318586.72199999995</v>
      </c>
      <c r="R31" s="11">
        <f t="shared" si="3"/>
        <v>-0.5437035023893795</v>
      </c>
      <c r="S31" s="2" t="s">
        <v>19</v>
      </c>
    </row>
    <row r="32" spans="1:19" ht="15.75" customHeight="1">
      <c r="A32" s="2" t="s">
        <v>33</v>
      </c>
      <c r="B32" s="14" t="s">
        <v>3</v>
      </c>
      <c r="C32" s="56">
        <v>163750</v>
      </c>
      <c r="D32" s="5">
        <v>371556</v>
      </c>
      <c r="E32" s="5">
        <v>446500</v>
      </c>
      <c r="F32" s="5">
        <v>27500</v>
      </c>
      <c r="G32" s="53">
        <v>258000</v>
      </c>
      <c r="H32" s="17">
        <f t="shared" si="6"/>
        <v>253461.2</v>
      </c>
      <c r="I32" s="18">
        <f t="shared" si="0"/>
        <v>0.012596756313828941</v>
      </c>
      <c r="J32" s="12">
        <v>288538.84</v>
      </c>
      <c r="K32" s="89">
        <v>295258.82</v>
      </c>
      <c r="L32" s="37">
        <v>293832.81</v>
      </c>
      <c r="M32" s="37">
        <v>302308.76</v>
      </c>
      <c r="N32" s="64">
        <v>305528.2</v>
      </c>
      <c r="O32" s="70">
        <f t="shared" si="7"/>
        <v>297093.486</v>
      </c>
      <c r="P32" s="67">
        <f t="shared" si="1"/>
        <v>0.015054370640584201</v>
      </c>
      <c r="Q32" s="20">
        <f t="shared" si="2"/>
        <v>-43632.285999999964</v>
      </c>
      <c r="R32" s="11">
        <f t="shared" si="3"/>
        <v>-0.14686382588677818</v>
      </c>
      <c r="S32" s="2" t="s">
        <v>33</v>
      </c>
    </row>
    <row r="33" spans="1:19" ht="15.75" customHeight="1">
      <c r="A33" s="2" t="s">
        <v>15</v>
      </c>
      <c r="B33" s="14" t="s">
        <v>76</v>
      </c>
      <c r="C33" s="56">
        <v>121809</v>
      </c>
      <c r="D33" s="5">
        <v>168000</v>
      </c>
      <c r="E33" s="5">
        <v>164175</v>
      </c>
      <c r="F33" s="5">
        <v>126000</v>
      </c>
      <c r="G33" s="53">
        <v>156000</v>
      </c>
      <c r="H33" s="17">
        <f t="shared" si="6"/>
        <v>147196.8</v>
      </c>
      <c r="I33" s="18">
        <f t="shared" si="0"/>
        <v>0.007315526872655127</v>
      </c>
      <c r="J33" s="12">
        <v>215587.51</v>
      </c>
      <c r="K33" s="89">
        <v>223786.29</v>
      </c>
      <c r="L33" s="37">
        <v>220504.91</v>
      </c>
      <c r="M33" s="37">
        <v>230166.21</v>
      </c>
      <c r="N33" s="64">
        <v>243421.23</v>
      </c>
      <c r="O33" s="70">
        <f t="shared" si="7"/>
        <v>226693.23000000004</v>
      </c>
      <c r="P33" s="67">
        <f t="shared" si="1"/>
        <v>0.011487037134604838</v>
      </c>
      <c r="Q33" s="20">
        <f t="shared" si="2"/>
        <v>-79496.43000000005</v>
      </c>
      <c r="R33" s="11">
        <f t="shared" si="3"/>
        <v>-0.35067844769779866</v>
      </c>
      <c r="S33" s="2" t="s">
        <v>15</v>
      </c>
    </row>
    <row r="34" spans="1:19" ht="15.75" customHeight="1">
      <c r="A34" s="2" t="s">
        <v>36</v>
      </c>
      <c r="B34" s="14" t="s">
        <v>77</v>
      </c>
      <c r="C34" s="56">
        <v>80400</v>
      </c>
      <c r="D34" s="5">
        <v>759764</v>
      </c>
      <c r="E34" s="5">
        <v>524000</v>
      </c>
      <c r="F34" s="5">
        <v>755400</v>
      </c>
      <c r="G34" s="53">
        <v>250450</v>
      </c>
      <c r="H34" s="17">
        <f t="shared" si="6"/>
        <v>474002.8</v>
      </c>
      <c r="I34" s="18">
        <f t="shared" si="0"/>
        <v>0.0235574429682831</v>
      </c>
      <c r="J34" s="12">
        <v>526705.15</v>
      </c>
      <c r="K34" s="89">
        <v>527138.88</v>
      </c>
      <c r="L34" s="37">
        <v>518506.94</v>
      </c>
      <c r="M34" s="37">
        <v>530990.81</v>
      </c>
      <c r="N34" s="64">
        <v>531679.48</v>
      </c>
      <c r="O34" s="70">
        <f t="shared" si="7"/>
        <v>527004.2520000001</v>
      </c>
      <c r="P34" s="67">
        <f t="shared" si="1"/>
        <v>0.026704447295663156</v>
      </c>
      <c r="Q34" s="20">
        <f t="shared" si="2"/>
        <v>-53001.45200000011</v>
      </c>
      <c r="R34" s="11">
        <f t="shared" si="3"/>
        <v>-0.10057120374049676</v>
      </c>
      <c r="S34" s="2" t="s">
        <v>36</v>
      </c>
    </row>
    <row r="35" spans="1:19" ht="15.75" customHeight="1">
      <c r="A35" s="2" t="s">
        <v>8</v>
      </c>
      <c r="B35" s="14" t="s">
        <v>78</v>
      </c>
      <c r="C35" s="56">
        <v>122289</v>
      </c>
      <c r="D35" s="5">
        <v>37400</v>
      </c>
      <c r="E35" s="5">
        <v>211070</v>
      </c>
      <c r="F35" s="5">
        <v>0</v>
      </c>
      <c r="G35" s="53">
        <v>381400</v>
      </c>
      <c r="H35" s="17">
        <f t="shared" si="6"/>
        <v>150431.8</v>
      </c>
      <c r="I35" s="18">
        <f t="shared" si="0"/>
        <v>0.007476302986219005</v>
      </c>
      <c r="J35" s="12">
        <v>76408.83</v>
      </c>
      <c r="K35" s="89">
        <v>77267.6</v>
      </c>
      <c r="L35" s="37">
        <v>77207.6</v>
      </c>
      <c r="M35" s="37">
        <v>100281.55</v>
      </c>
      <c r="N35" s="64">
        <v>101349.5</v>
      </c>
      <c r="O35" s="70">
        <f t="shared" si="7"/>
        <v>86503.016</v>
      </c>
      <c r="P35" s="67">
        <f t="shared" si="1"/>
        <v>0.00438329524462339</v>
      </c>
      <c r="Q35" s="20">
        <f t="shared" si="2"/>
        <v>63928.783999999985</v>
      </c>
      <c r="R35" s="11">
        <f t="shared" si="3"/>
        <v>0.7390353187222973</v>
      </c>
      <c r="S35" s="2" t="s">
        <v>8</v>
      </c>
    </row>
    <row r="36" spans="1:19" ht="15.75" customHeight="1">
      <c r="A36" s="2" t="s">
        <v>9</v>
      </c>
      <c r="B36" s="14" t="s">
        <v>79</v>
      </c>
      <c r="C36" s="56">
        <v>52900</v>
      </c>
      <c r="D36" s="5">
        <v>419450</v>
      </c>
      <c r="E36" s="5">
        <v>212400</v>
      </c>
      <c r="F36" s="5">
        <v>91800</v>
      </c>
      <c r="G36" s="53">
        <v>109500</v>
      </c>
      <c r="H36" s="17">
        <f t="shared" si="6"/>
        <v>177210</v>
      </c>
      <c r="I36" s="18">
        <f t="shared" si="0"/>
        <v>0.008807151494483679</v>
      </c>
      <c r="J36" s="12">
        <v>76408.83</v>
      </c>
      <c r="K36" s="89">
        <v>77711.89</v>
      </c>
      <c r="L36" s="37">
        <v>79620.34</v>
      </c>
      <c r="M36" s="37">
        <v>100281.55</v>
      </c>
      <c r="N36" s="64">
        <v>101349.5</v>
      </c>
      <c r="O36" s="70">
        <f t="shared" si="7"/>
        <v>87074.42199999999</v>
      </c>
      <c r="P36" s="67">
        <f t="shared" si="1"/>
        <v>0.00441224962469436</v>
      </c>
      <c r="Q36" s="20">
        <f t="shared" si="2"/>
        <v>90135.57800000001</v>
      </c>
      <c r="R36" s="11">
        <f t="shared" si="3"/>
        <v>1.035155628136125</v>
      </c>
      <c r="S36" s="2" t="s">
        <v>9</v>
      </c>
    </row>
    <row r="37" spans="1:19" ht="15.75" customHeight="1">
      <c r="A37" s="2" t="s">
        <v>40</v>
      </c>
      <c r="B37" s="14" t="s">
        <v>94</v>
      </c>
      <c r="C37" s="94"/>
      <c r="D37" s="5">
        <v>290700</v>
      </c>
      <c r="E37" s="5">
        <v>327106</v>
      </c>
      <c r="F37" s="5">
        <v>443250</v>
      </c>
      <c r="G37" s="53">
        <v>143300</v>
      </c>
      <c r="H37" s="17">
        <f>(D37+E37+F37+G37)/4</f>
        <v>301089</v>
      </c>
      <c r="I37" s="18">
        <f t="shared" si="0"/>
        <v>0.014963808116486635</v>
      </c>
      <c r="J37" s="94"/>
      <c r="K37" s="89">
        <v>87660.09</v>
      </c>
      <c r="L37" s="37">
        <v>91220.78</v>
      </c>
      <c r="M37" s="37">
        <v>100281.55</v>
      </c>
      <c r="N37" s="64">
        <v>101349.5</v>
      </c>
      <c r="O37" s="70">
        <f>(K37+L37+M37+J37+N37)/4</f>
        <v>95127.98</v>
      </c>
      <c r="P37" s="67">
        <f t="shared" si="1"/>
        <v>0.004820340857995389</v>
      </c>
      <c r="Q37" s="20">
        <f t="shared" si="2"/>
        <v>205961.02000000002</v>
      </c>
      <c r="R37" s="11">
        <f t="shared" si="3"/>
        <v>2.165094013349175</v>
      </c>
      <c r="S37" s="2" t="s">
        <v>40</v>
      </c>
    </row>
    <row r="38" spans="1:19" ht="15.75" customHeight="1" thickBot="1">
      <c r="A38" s="2" t="s">
        <v>28</v>
      </c>
      <c r="B38" s="15" t="s">
        <v>80</v>
      </c>
      <c r="C38" s="58">
        <v>620500</v>
      </c>
      <c r="D38" s="7">
        <v>537295</v>
      </c>
      <c r="E38" s="7">
        <v>716850</v>
      </c>
      <c r="F38" s="7">
        <v>585750</v>
      </c>
      <c r="G38" s="54">
        <v>200000</v>
      </c>
      <c r="H38" s="17">
        <f>(D38+E38+F38+C38+G38)/5</f>
        <v>532079</v>
      </c>
      <c r="I38" s="18">
        <f t="shared" si="0"/>
        <v>0.026443769313432546</v>
      </c>
      <c r="J38" s="22">
        <v>781051.04</v>
      </c>
      <c r="K38" s="91">
        <v>789810.09</v>
      </c>
      <c r="L38" s="55">
        <v>767173.32</v>
      </c>
      <c r="M38" s="55">
        <v>822088.09</v>
      </c>
      <c r="N38" s="65">
        <v>868362.5</v>
      </c>
      <c r="O38" s="71">
        <f>(K38+L38+M38+J38+N38)/5</f>
        <v>805697.008</v>
      </c>
      <c r="P38" s="68">
        <f t="shared" si="1"/>
        <v>0.040826413078749686</v>
      </c>
      <c r="Q38" s="20">
        <f t="shared" si="2"/>
        <v>-273618.00800000003</v>
      </c>
      <c r="R38" s="21">
        <f t="shared" si="3"/>
        <v>-0.33960410090042187</v>
      </c>
      <c r="S38" s="2" t="s">
        <v>28</v>
      </c>
    </row>
    <row r="39" spans="2:18" ht="23.25" customHeight="1" thickBot="1">
      <c r="B39" s="16" t="s">
        <v>81</v>
      </c>
      <c r="C39" s="23">
        <f aca="true" t="shared" si="8" ref="C39:Q39">SUM(C6:C38)</f>
        <v>19311590</v>
      </c>
      <c r="D39" s="24">
        <f t="shared" si="8"/>
        <v>19536144</v>
      </c>
      <c r="E39" s="24">
        <f t="shared" si="8"/>
        <v>19265500</v>
      </c>
      <c r="F39" s="24">
        <f t="shared" si="8"/>
        <v>21508000</v>
      </c>
      <c r="G39" s="24">
        <f t="shared" si="8"/>
        <v>20200000</v>
      </c>
      <c r="H39" s="29">
        <f t="shared" si="8"/>
        <v>20121148.15</v>
      </c>
      <c r="I39" s="25">
        <f t="shared" si="8"/>
        <v>1.0000000000000002</v>
      </c>
      <c r="J39" s="24">
        <f t="shared" si="8"/>
        <v>19178615.729999997</v>
      </c>
      <c r="K39" s="24">
        <f t="shared" si="8"/>
        <v>19481827.689999998</v>
      </c>
      <c r="L39" s="24">
        <f t="shared" si="8"/>
        <v>19301900.000000004</v>
      </c>
      <c r="M39" s="24">
        <f t="shared" si="8"/>
        <v>20015647.890000008</v>
      </c>
      <c r="N39" s="24">
        <f t="shared" si="8"/>
        <v>20269899.98</v>
      </c>
      <c r="O39" s="45">
        <f t="shared" si="8"/>
        <v>19734699.848500006</v>
      </c>
      <c r="P39" s="36">
        <f t="shared" si="8"/>
        <v>1</v>
      </c>
      <c r="Q39" s="92">
        <f t="shared" si="8"/>
        <v>386448.30150000006</v>
      </c>
      <c r="R39" s="93">
        <f t="shared" si="3"/>
        <v>0.01958217274479466</v>
      </c>
    </row>
  </sheetData>
  <mergeCells count="10">
    <mergeCell ref="B1:S1"/>
    <mergeCell ref="C2:R2"/>
    <mergeCell ref="B2:B3"/>
    <mergeCell ref="B4:B5"/>
    <mergeCell ref="Q3:R4"/>
    <mergeCell ref="H4:I4"/>
    <mergeCell ref="C4:G4"/>
    <mergeCell ref="J4:N4"/>
    <mergeCell ref="C3:P3"/>
    <mergeCell ref="O4:P4"/>
  </mergeCells>
  <printOptions gridLines="1" horizontalCentered="1" verticalCentered="1"/>
  <pageMargins left="0.75" right="0.75" top="0.62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Council of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</dc:creator>
  <cp:keywords/>
  <dc:description/>
  <cp:lastModifiedBy>Jelka Stergel</cp:lastModifiedBy>
  <cp:lastPrinted>2009-03-30T11:36:22Z</cp:lastPrinted>
  <dcterms:created xsi:type="dcterms:W3CDTF">2008-06-02T15:12:01Z</dcterms:created>
  <dcterms:modified xsi:type="dcterms:W3CDTF">2009-03-30T11:37:52Z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1160687665</vt:i4>
  </property>
  <property fmtid="{D5CDD505-2E9C-101B-9397-08002B2CF9AE}" pid="3" name="_NewReviewCycle">
    <vt:lpwstr/>
  </property>
  <property fmtid="{D5CDD505-2E9C-101B-9397-08002B2CF9AE}" pid="4" name="_EmailSubject">
    <vt:lpwstr>0903_Stat Fonds 2004 - 2008_en.xls</vt:lpwstr>
  </property>
  <property fmtid="{D5CDD505-2E9C-101B-9397-08002B2CF9AE}" pid="5" name="_AuthorEmail">
    <vt:lpwstr>jelka.stergel@film-sklad.si</vt:lpwstr>
  </property>
  <property fmtid="{D5CDD505-2E9C-101B-9397-08002B2CF9AE}" pid="6" name="_AuthorEmailDisplayName">
    <vt:lpwstr>Jelka Stergel</vt:lpwstr>
  </property>
  <property fmtid="{D5CDD505-2E9C-101B-9397-08002B2CF9AE}" pid="7" name="_PreviousAdHocReviewCycleID">
    <vt:i4>1991937997</vt:i4>
  </property>
</Properties>
</file>